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'!$A$1:$L$213</definedName>
    <definedName name="Excel_BuiltIn_Print_Area" localSheetId="0">'524 и 546 554 зрк с п сб и 313 '!$A$2:$I$214</definedName>
    <definedName name="_xlnm_Print_Area" localSheetId="0">'524 и 546 554 зрк с п сб и 313 '!$A$2:$I$213</definedName>
    <definedName name="_xlnm_Print_Area_0" localSheetId="0">'524 и 546 554 зрк с п сб и 313 '!$A$2:$I$214</definedName>
    <definedName name="_xlnm_Print_Area_0_0" localSheetId="0">'524 и 546 554 зрк с п сб и 313 '!$A$2:$H$213</definedName>
    <definedName name="_xlnm_Print_Area_0_0_0" localSheetId="0">'524 и 546 554 зрк с п сб и 313 '!$A$2:$H$214</definedName>
    <definedName name="_xlnm_Print_Area_0_0_0_0" localSheetId="0">'524 и 546 554 зрк с п сб и 313 '!$A$2:$F$214</definedName>
  </definedNames>
  <calcPr fullCalcOnLoad="1"/>
</workbook>
</file>

<file path=xl/sharedStrings.xml><?xml version="1.0" encoding="utf-8"?>
<sst xmlns="http://schemas.openxmlformats.org/spreadsheetml/2006/main" count="368" uniqueCount="106">
  <si>
    <t>Проект приложения № 3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</si>
  <si>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</si>
  <si>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</si>
  <si>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</si>
  <si>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</si>
  <si>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</si>
  <si>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</si>
  <si>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</si>
  <si>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</si>
  <si>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</si>
  <si>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</si>
  <si>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</si>
  <si>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</si>
  <si>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</si>
  <si>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2026 год</t>
  </si>
  <si>
    <t>Создание условий для роста благосостояния граждан – получателей мер социальной поддержки</t>
  </si>
  <si>
    <t>2021-2026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</si>
  <si>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</si>
  <si>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</si>
  <si>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</si>
  <si>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</si>
  <si>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</si>
  <si>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</si>
  <si>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</si>
  <si>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</si>
  <si>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</si>
  <si>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</si>
  <si>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</si>
  <si>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</si>
  <si>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</si>
  <si>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</si>
  <si>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</si>
  <si>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</si>
  <si>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</si>
  <si>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</si>
  <si>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</si>
  <si>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</si>
  <si>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</si>
  <si>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</si>
  <si>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</si>
  <si>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2022-2026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</si>
  <si>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</si>
  <si>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</si>
  <si>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</si>
  <si>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</si>
  <si>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</si>
  <si>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</si>
  <si>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2023-2026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</si>
  <si>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</si>
  <si>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</si>
  <si>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</si>
  <si>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</si>
  <si>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2022-2024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</si>
  <si>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</si>
  <si>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</si>
  <si>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</si>
  <si>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</si>
  <si>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</si>
  <si>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</si>
  <si>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 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</si>
  <si>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</si>
  <si>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</si>
  <si>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</si>
  <si>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</si>
  <si>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</si>
  <si>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</si>
  <si>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</si>
  <si>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</si>
  <si>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</si>
  <si>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</si>
  <si>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</si>
  <si>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</si>
  <si>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</si>
  <si>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</si>
  <si>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</si>
  <si>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</si>
  <si>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2021-2023 годы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</si>
  <si>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</si>
  <si>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</si>
  <si>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</si>
  <si>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</si>
  <si>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</si>
  <si>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</si>
  <si>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</si>
  <si>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</si>
  <si>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</si>
  <si>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</si>
  <si>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</si>
  <si>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</si>
  <si>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</si>
  <si>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</si>
  <si>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2021-2025 годы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</si>
  <si>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</si>
  <si>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</si>
  <si>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</si>
  <si>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</si>
  <si>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4.12</t>
  </si>
  <si>
    <t>Выплата единовременного пособия на погребение</t>
  </si>
  <si>
    <t>2024-2026 годы</t>
  </si>
  <si>
    <t>4.13</t>
  </si>
  <si>
    <t>Приобретение технических и других средств реабилитации инвалидам и отдельным категориям граждан</t>
  </si>
  <si>
    <t>4.14</t>
  </si>
  <si>
    <t>Выплата социального пособия на погребение и возмещение расходов специализированным службам по вопросам похоронного дела</t>
  </si>
  <si>
    <t>4.15</t>
  </si>
  <si>
    <t>Предоставление поддержки отдельных категорий граждан по оплате за жилое помещение и коммунальных услуг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</si>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</sst>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3"/>
  <sheetViews>
    <sheetView tabSelected="1" view="pageBreakPreview" zoomScale="90" zoomScaleSheetLayoutView="90" workbookViewId="0" topLeftCell="A196">
      <selection activeCell="J209" sqref="J209"/>
    </sheetView>
  </sheetViews>
  <sheetFormatPr defaultColWidth="9.140625" defaultRowHeight="15"/>
  <cols>
    <col min="1" max="1" width="6.28125" style="1" customWidth="1"/>
    <col min="2" max="2" width="32.28125" style="2" customWidth="1"/>
    <col min="3" max="3" width="8.28125" style="2" customWidth="1"/>
    <col min="4" max="4" width="17.7109375" style="2" customWidth="1"/>
    <col min="5" max="5" width="28.28125" style="3" customWidth="1"/>
    <col min="6" max="6" width="19.28125" style="3" customWidth="1"/>
    <col min="7" max="12" width="18.8515625" style="3" customWidth="1"/>
    <col min="13" max="16384" width="9.421875" style="3" customWidth="1"/>
  </cols>
  <sheetData>
    <row r="1" spans="6:12" ht="7.5" customHeight="1">
      <c r="F1" s="4"/>
      <c r="G1" s="5"/>
      <c r="H1" s="5"/>
      <c r="I1" s="6"/>
      <c r="J1" s="7"/>
      <c r="K1" s="7"/>
      <c r="L1" s="7"/>
    </row>
    <row r="2" spans="6:12" ht="12.75" customHeight="1">
      <c r="F2" s="8"/>
      <c r="G2" s="5"/>
      <c r="H2" s="5"/>
      <c r="I2" s="5"/>
      <c r="J2" s="7"/>
      <c r="K2" s="7" t="s">
        <v>0</v>
      </c>
      <c r="L2" s="7"/>
    </row>
    <row r="3" spans="6:12" ht="18.75">
      <c r="F3" s="8"/>
      <c r="G3" s="5"/>
      <c r="H3" s="5"/>
      <c r="I3" s="5"/>
      <c r="J3" s="7"/>
      <c r="K3" s="7"/>
      <c r="L3" s="7"/>
    </row>
    <row r="4" spans="6:12" ht="18.75">
      <c r="F4" s="8"/>
      <c r="G4" s="5"/>
      <c r="H4" s="5"/>
      <c r="I4" s="5"/>
      <c r="J4" s="7"/>
      <c r="K4" s="7"/>
      <c r="L4" s="7"/>
    </row>
    <row r="5" spans="3:12" ht="18.75">
      <c r="C5" s="9"/>
      <c r="D5" s="9"/>
      <c r="F5" s="10"/>
      <c r="G5" s="5"/>
      <c r="H5" s="5"/>
      <c r="I5" s="5"/>
      <c r="J5" s="7"/>
      <c r="K5" s="7"/>
      <c r="L5" s="7"/>
    </row>
    <row r="6" spans="5:12" ht="18" customHeight="1">
      <c r="E6" s="11"/>
      <c r="G6" s="5"/>
      <c r="H6" s="5"/>
      <c r="I6" s="5"/>
      <c r="J6" s="7"/>
      <c r="K6" s="7"/>
      <c r="L6" s="7"/>
    </row>
    <row r="7" spans="5:9" ht="19.5" customHeight="1">
      <c r="E7" s="11"/>
      <c r="G7" s="5"/>
      <c r="H7" s="5"/>
      <c r="I7" s="5"/>
    </row>
    <row r="8" spans="1:12" ht="16.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19.5" customHeight="1">
      <c r="E9" s="4"/>
    </row>
    <row r="10" spans="1:12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  <c r="L10" s="16"/>
    </row>
    <row r="11" spans="1:12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</row>
    <row r="12" spans="1:26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1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6.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12" ht="24.75" customHeight="1">
      <c r="A14" s="20">
        <v>1</v>
      </c>
      <c r="B14" s="13" t="s">
        <v>15</v>
      </c>
      <c r="C14" s="13" t="s">
        <v>16</v>
      </c>
      <c r="D14" s="21" t="s">
        <v>17</v>
      </c>
      <c r="E14" s="22" t="s">
        <v>18</v>
      </c>
      <c r="F14" s="23">
        <f>F17</f>
        <v>26782.27632</v>
      </c>
      <c r="G14" s="23">
        <f>G17</f>
        <v>4246.25714</v>
      </c>
      <c r="H14" s="23">
        <f>H17</f>
        <v>3774.5871800000004</v>
      </c>
      <c r="I14" s="23">
        <f>I17</f>
        <v>4684.1630000000005</v>
      </c>
      <c r="J14" s="23">
        <f>J17</f>
        <v>4692.423</v>
      </c>
      <c r="K14" s="23">
        <f>K17</f>
        <v>4692.423</v>
      </c>
      <c r="L14" s="23">
        <f>L17</f>
        <v>4692.423</v>
      </c>
    </row>
    <row r="15" spans="1:12" ht="24.75" customHeight="1">
      <c r="A15" s="20"/>
      <c r="B15" s="13"/>
      <c r="C15" s="13"/>
      <c r="D15" s="21"/>
      <c r="E15" s="24" t="s">
        <v>19</v>
      </c>
      <c r="F15" s="25"/>
      <c r="G15" s="26"/>
      <c r="H15" s="27"/>
      <c r="I15" s="27"/>
      <c r="J15" s="28"/>
      <c r="K15" s="28"/>
      <c r="L15" s="28"/>
    </row>
    <row r="16" spans="1:12" ht="24.75" customHeight="1">
      <c r="A16" s="20"/>
      <c r="B16" s="13"/>
      <c r="C16" s="13"/>
      <c r="D16" s="21"/>
      <c r="E16" s="24" t="s">
        <v>20</v>
      </c>
      <c r="F16" s="25"/>
      <c r="G16" s="26"/>
      <c r="H16" s="27"/>
      <c r="I16" s="27"/>
      <c r="J16" s="28"/>
      <c r="K16" s="28"/>
      <c r="L16" s="28"/>
    </row>
    <row r="17" spans="1:12" ht="24.75" customHeight="1">
      <c r="A17" s="20"/>
      <c r="B17" s="13"/>
      <c r="C17" s="13"/>
      <c r="D17" s="21"/>
      <c r="E17" s="24" t="s">
        <v>21</v>
      </c>
      <c r="F17" s="25">
        <f>F19+F24+F29+F34+F39+F44+F59+F64+F69+F74+F79+F84+F89+F94</f>
        <v>26782.27632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4684.1630000000005</v>
      </c>
      <c r="J17" s="25">
        <f>J19+J24+J29+J34+J39+J44+J59+J64+J69+J74+J79+J84+J89+J94</f>
        <v>4692.423</v>
      </c>
      <c r="K17" s="25">
        <f>K19+K24+K29+K34+K39+K44+K59+K64+K69+K74+K79+K84+K89+K94</f>
        <v>4692.423</v>
      </c>
      <c r="L17" s="25">
        <f>L19+L24+L29+L34+L39+L44+L59+L64+L69+L74+L79+L84+L89+L94</f>
        <v>4692.423</v>
      </c>
    </row>
    <row r="18" spans="1:12" ht="24.75" customHeight="1">
      <c r="A18" s="20"/>
      <c r="B18" s="13"/>
      <c r="C18" s="13"/>
      <c r="D18" s="21"/>
      <c r="E18" s="29" t="s">
        <v>22</v>
      </c>
      <c r="F18" s="25"/>
      <c r="G18" s="26"/>
      <c r="H18" s="27"/>
      <c r="I18" s="27"/>
      <c r="J18" s="28"/>
      <c r="K18" s="28"/>
      <c r="L18" s="28"/>
    </row>
    <row r="19" spans="1:12" ht="24.75" customHeight="1">
      <c r="A19" s="20" t="s">
        <v>23</v>
      </c>
      <c r="B19" s="13" t="s">
        <v>24</v>
      </c>
      <c r="C19" s="13" t="s">
        <v>16</v>
      </c>
      <c r="D19" s="21" t="s">
        <v>17</v>
      </c>
      <c r="E19" s="22" t="s">
        <v>18</v>
      </c>
      <c r="F19" s="23">
        <f>F22</f>
        <v>12236.4336</v>
      </c>
      <c r="G19" s="30">
        <f>SUM(G20:G23)</f>
        <v>1264.8388</v>
      </c>
      <c r="H19" s="30">
        <f>SUM(H20:H23)</f>
        <v>1383.1288</v>
      </c>
      <c r="I19" s="30">
        <f>SUM(I20:I23)</f>
        <v>1848.923</v>
      </c>
      <c r="J19" s="30">
        <f>SUM(J20:J23)</f>
        <v>2190.9739999999997</v>
      </c>
      <c r="K19" s="30">
        <f>SUM(K20:K23)</f>
        <v>2775.728</v>
      </c>
      <c r="L19" s="30">
        <f>SUM(L20:L23)</f>
        <v>2772.841</v>
      </c>
    </row>
    <row r="20" spans="1:12" ht="24.75" customHeight="1">
      <c r="A20" s="20"/>
      <c r="B20" s="13"/>
      <c r="C20" s="13"/>
      <c r="D20" s="21"/>
      <c r="E20" s="24" t="s">
        <v>19</v>
      </c>
      <c r="F20" s="25"/>
      <c r="G20" s="26"/>
      <c r="H20" s="26"/>
      <c r="I20" s="26"/>
      <c r="J20" s="28"/>
      <c r="K20" s="28"/>
      <c r="L20" s="28"/>
    </row>
    <row r="21" spans="1:12" ht="24.75" customHeight="1">
      <c r="A21" s="20"/>
      <c r="B21" s="13"/>
      <c r="C21" s="13"/>
      <c r="D21" s="21"/>
      <c r="E21" s="24" t="s">
        <v>20</v>
      </c>
      <c r="F21" s="25"/>
      <c r="G21" s="26"/>
      <c r="H21" s="26"/>
      <c r="I21" s="26"/>
      <c r="J21" s="28"/>
      <c r="K21" s="28"/>
      <c r="L21" s="28"/>
    </row>
    <row r="22" spans="1:12" ht="24.75" customHeight="1">
      <c r="A22" s="20"/>
      <c r="B22" s="13"/>
      <c r="C22" s="13"/>
      <c r="D22" s="21"/>
      <c r="E22" s="24" t="s">
        <v>21</v>
      </c>
      <c r="F22" s="25">
        <f>G22+H22+I22+J22+K22+L22</f>
        <v>12236.4336</v>
      </c>
      <c r="G22" s="31">
        <v>1264.8388</v>
      </c>
      <c r="H22" s="31">
        <f>1629.409-14.0032-232.277</f>
        <v>1383.1288</v>
      </c>
      <c r="I22" s="31">
        <f>1848.923</f>
        <v>1848.923</v>
      </c>
      <c r="J22" s="31">
        <f>26.191+2164.783</f>
        <v>2190.9739999999997</v>
      </c>
      <c r="K22" s="31">
        <f>29.933+2745.795</f>
        <v>2775.728</v>
      </c>
      <c r="L22" s="31">
        <f>29.933+2742.908</f>
        <v>2772.841</v>
      </c>
    </row>
    <row r="23" spans="1:12" ht="24.75" customHeight="1">
      <c r="A23" s="20"/>
      <c r="B23" s="13"/>
      <c r="C23" s="13"/>
      <c r="D23" s="21"/>
      <c r="E23" s="29" t="s">
        <v>22</v>
      </c>
      <c r="F23" s="25"/>
      <c r="G23" s="32"/>
      <c r="H23" s="32"/>
      <c r="I23" s="32"/>
      <c r="J23" s="28"/>
      <c r="K23" s="28"/>
      <c r="L23" s="28"/>
    </row>
    <row r="24" spans="1:12" ht="24.75" customHeight="1">
      <c r="A24" s="20" t="s">
        <v>25</v>
      </c>
      <c r="B24" s="13" t="s">
        <v>26</v>
      </c>
      <c r="C24" s="13" t="s">
        <v>16</v>
      </c>
      <c r="D24" s="21" t="s">
        <v>17</v>
      </c>
      <c r="E24" s="22" t="s">
        <v>18</v>
      </c>
      <c r="F24" s="23">
        <f>F27</f>
        <v>214.46284</v>
      </c>
      <c r="G24" s="30">
        <f>SUM(G25:G28)</f>
        <v>46.1472</v>
      </c>
      <c r="H24" s="30">
        <f>SUM(H25:H28)</f>
        <v>38.20064</v>
      </c>
      <c r="I24" s="30">
        <f>SUM(I25:I28)</f>
        <v>38.201</v>
      </c>
      <c r="J24" s="30">
        <f>SUM(J25:J28)</f>
        <v>30.637999999999998</v>
      </c>
      <c r="K24" s="30">
        <f>SUM(K25:K28)</f>
        <v>30.637999999999998</v>
      </c>
      <c r="L24" s="30">
        <f>SUM(L25:L28)</f>
        <v>30.637999999999998</v>
      </c>
    </row>
    <row r="25" spans="1:12" ht="24.75" customHeight="1">
      <c r="A25" s="20"/>
      <c r="B25" s="13"/>
      <c r="C25" s="13"/>
      <c r="D25" s="21"/>
      <c r="E25" s="24" t="s">
        <v>19</v>
      </c>
      <c r="F25" s="25"/>
      <c r="G25" s="26"/>
      <c r="H25" s="26"/>
      <c r="I25" s="26"/>
      <c r="J25" s="28"/>
      <c r="K25" s="28"/>
      <c r="L25" s="28"/>
    </row>
    <row r="26" spans="1:12" ht="24.75" customHeight="1">
      <c r="A26" s="20"/>
      <c r="B26" s="13"/>
      <c r="C26" s="13"/>
      <c r="D26" s="21"/>
      <c r="E26" s="24" t="s">
        <v>20</v>
      </c>
      <c r="F26" s="25"/>
      <c r="G26" s="26"/>
      <c r="H26" s="26"/>
      <c r="I26" s="26"/>
      <c r="J26" s="28"/>
      <c r="K26" s="28"/>
      <c r="L26" s="28"/>
    </row>
    <row r="27" spans="1:12" ht="24.75" customHeight="1">
      <c r="A27" s="20"/>
      <c r="B27" s="13"/>
      <c r="C27" s="13"/>
      <c r="D27" s="21"/>
      <c r="E27" s="24" t="s">
        <v>21</v>
      </c>
      <c r="F27" s="25">
        <f>G27+H27+I27+J27+K27+L27</f>
        <v>214.46284</v>
      </c>
      <c r="G27" s="31">
        <v>46.1472</v>
      </c>
      <c r="H27" s="31">
        <f>45.965-0.16436-7.6</f>
        <v>38.20064</v>
      </c>
      <c r="I27" s="31">
        <f>0.201+38</f>
        <v>38.201</v>
      </c>
      <c r="J27" s="31">
        <f>0.238+30.4</f>
        <v>30.637999999999998</v>
      </c>
      <c r="K27" s="31">
        <f>0.238+30.4</f>
        <v>30.637999999999998</v>
      </c>
      <c r="L27" s="31">
        <f>0.238+30.4</f>
        <v>30.637999999999998</v>
      </c>
    </row>
    <row r="28" spans="1:12" ht="24.75" customHeight="1">
      <c r="A28" s="20"/>
      <c r="B28" s="13"/>
      <c r="C28" s="13"/>
      <c r="D28" s="21"/>
      <c r="E28" s="29" t="s">
        <v>22</v>
      </c>
      <c r="F28" s="25"/>
      <c r="G28" s="26"/>
      <c r="H28" s="26"/>
      <c r="I28" s="26"/>
      <c r="J28" s="28"/>
      <c r="K28" s="28"/>
      <c r="L28" s="28"/>
    </row>
    <row r="29" spans="1:12" ht="25.5" customHeight="1">
      <c r="A29" s="20" t="s">
        <v>27</v>
      </c>
      <c r="B29" s="13" t="s">
        <v>28</v>
      </c>
      <c r="C29" s="13" t="s">
        <v>16</v>
      </c>
      <c r="D29" s="21" t="s">
        <v>17</v>
      </c>
      <c r="E29" s="22" t="s">
        <v>18</v>
      </c>
      <c r="F29" s="23">
        <f>F32</f>
        <v>642.8303600000002</v>
      </c>
      <c r="G29" s="30">
        <f>SUM(G30:G33)</f>
        <v>137.895</v>
      </c>
      <c r="H29" s="30">
        <f>SUM(H30:H33)</f>
        <v>114.59736000000002</v>
      </c>
      <c r="I29" s="30">
        <f>SUM(I30:I33)</f>
        <v>114.602</v>
      </c>
      <c r="J29" s="30">
        <f>SUM(J30:J33)</f>
        <v>91.912</v>
      </c>
      <c r="K29" s="30">
        <f>SUM(K30:K33)</f>
        <v>91.912</v>
      </c>
      <c r="L29" s="30">
        <f>SUM(L30:L33)</f>
        <v>91.912</v>
      </c>
    </row>
    <row r="30" spans="1:12" ht="25.5" customHeight="1">
      <c r="A30" s="20"/>
      <c r="B30" s="13"/>
      <c r="C30" s="13"/>
      <c r="D30" s="21"/>
      <c r="E30" s="24" t="s">
        <v>19</v>
      </c>
      <c r="F30" s="25"/>
      <c r="G30" s="26"/>
      <c r="H30" s="26"/>
      <c r="I30" s="26"/>
      <c r="J30" s="28"/>
      <c r="K30" s="28"/>
      <c r="L30" s="28"/>
    </row>
    <row r="31" spans="1:12" ht="25.5" customHeight="1">
      <c r="A31" s="20"/>
      <c r="B31" s="13"/>
      <c r="C31" s="13"/>
      <c r="D31" s="21"/>
      <c r="E31" s="24" t="s">
        <v>20</v>
      </c>
      <c r="F31" s="25"/>
      <c r="G31" s="26"/>
      <c r="H31" s="26"/>
      <c r="I31" s="26"/>
      <c r="J31" s="28"/>
      <c r="K31" s="28"/>
      <c r="L31" s="28"/>
    </row>
    <row r="32" spans="1:12" ht="25.5" customHeight="1">
      <c r="A32" s="20"/>
      <c r="B32" s="13"/>
      <c r="C32" s="13"/>
      <c r="D32" s="21"/>
      <c r="E32" s="24" t="s">
        <v>21</v>
      </c>
      <c r="F32" s="25">
        <f>G32+H32+I32+J32+K32+L32</f>
        <v>642.8303600000002</v>
      </c>
      <c r="G32" s="31">
        <v>137.895</v>
      </c>
      <c r="H32" s="31">
        <f>137.895-0.49764-22.8</f>
        <v>114.59736000000002</v>
      </c>
      <c r="I32" s="31">
        <f>0.602+114</f>
        <v>114.602</v>
      </c>
      <c r="J32" s="31">
        <f>0.712+91.2</f>
        <v>91.912</v>
      </c>
      <c r="K32" s="31">
        <f>0.712+91.2</f>
        <v>91.912</v>
      </c>
      <c r="L32" s="31">
        <f>0.712+91.2</f>
        <v>91.912</v>
      </c>
    </row>
    <row r="33" spans="1:12" ht="25.5" customHeight="1">
      <c r="A33" s="20"/>
      <c r="B33" s="13"/>
      <c r="C33" s="13"/>
      <c r="D33" s="21"/>
      <c r="E33" s="29" t="s">
        <v>22</v>
      </c>
      <c r="F33" s="25"/>
      <c r="G33" s="26"/>
      <c r="H33" s="26"/>
      <c r="I33" s="26"/>
      <c r="J33" s="28"/>
      <c r="K33" s="28"/>
      <c r="L33" s="28"/>
    </row>
    <row r="34" spans="1:12" ht="25.5" customHeight="1">
      <c r="A34" s="20" t="s">
        <v>29</v>
      </c>
      <c r="B34" s="13" t="s">
        <v>30</v>
      </c>
      <c r="C34" s="13" t="s">
        <v>16</v>
      </c>
      <c r="D34" s="21" t="s">
        <v>17</v>
      </c>
      <c r="E34" s="22" t="s">
        <v>18</v>
      </c>
      <c r="F34" s="30">
        <f>SUM(F35:F38)</f>
        <v>612.72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  <c r="L34" s="30">
        <f>SUM(L35:L38)</f>
        <v>102.12</v>
      </c>
    </row>
    <row r="35" spans="1:12" ht="25.5" customHeight="1">
      <c r="A35" s="20"/>
      <c r="B35" s="13"/>
      <c r="C35" s="13"/>
      <c r="D35" s="21"/>
      <c r="E35" s="24" t="s">
        <v>19</v>
      </c>
      <c r="F35" s="25"/>
      <c r="G35" s="26"/>
      <c r="H35" s="26"/>
      <c r="I35" s="26"/>
      <c r="J35" s="28"/>
      <c r="K35" s="28"/>
      <c r="L35" s="28"/>
    </row>
    <row r="36" spans="1:12" ht="25.5" customHeight="1">
      <c r="A36" s="20"/>
      <c r="B36" s="13"/>
      <c r="C36" s="13"/>
      <c r="D36" s="21"/>
      <c r="E36" s="24" t="s">
        <v>20</v>
      </c>
      <c r="F36" s="25"/>
      <c r="G36" s="26"/>
      <c r="H36" s="26"/>
      <c r="I36" s="26"/>
      <c r="J36" s="28"/>
      <c r="K36" s="28"/>
      <c r="L36" s="28"/>
    </row>
    <row r="37" spans="1:12" ht="25.5" customHeight="1">
      <c r="A37" s="20"/>
      <c r="B37" s="13"/>
      <c r="C37" s="13"/>
      <c r="D37" s="21"/>
      <c r="E37" s="24" t="s">
        <v>21</v>
      </c>
      <c r="F37" s="25">
        <f>G37+H37+I37+J37+K37+L37</f>
        <v>612.72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  <c r="L37" s="31">
        <v>102.12</v>
      </c>
    </row>
    <row r="38" spans="1:12" ht="25.5" customHeight="1">
      <c r="A38" s="20"/>
      <c r="B38" s="13"/>
      <c r="C38" s="13"/>
      <c r="D38" s="21"/>
      <c r="E38" s="29" t="s">
        <v>22</v>
      </c>
      <c r="F38" s="25"/>
      <c r="G38" s="26"/>
      <c r="H38" s="26"/>
      <c r="I38" s="26"/>
      <c r="J38" s="28"/>
      <c r="K38" s="28"/>
      <c r="L38" s="28"/>
    </row>
    <row r="39" spans="1:12" ht="25.5" customHeight="1">
      <c r="A39" s="20" t="s">
        <v>31</v>
      </c>
      <c r="B39" s="13" t="s">
        <v>32</v>
      </c>
      <c r="C39" s="13" t="s">
        <v>33</v>
      </c>
      <c r="D39" s="21" t="s">
        <v>17</v>
      </c>
      <c r="E39" s="22" t="s">
        <v>18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  <c r="L39" s="30">
        <f>SUM(L40:L43)</f>
        <v>0</v>
      </c>
    </row>
    <row r="40" spans="1:12" ht="25.5" customHeight="1">
      <c r="A40" s="20"/>
      <c r="B40" s="13"/>
      <c r="C40" s="13"/>
      <c r="D40" s="21"/>
      <c r="E40" s="24" t="s">
        <v>19</v>
      </c>
      <c r="F40" s="25"/>
      <c r="G40" s="26"/>
      <c r="H40" s="26"/>
      <c r="I40" s="26"/>
      <c r="J40" s="28"/>
      <c r="K40" s="28"/>
      <c r="L40" s="28"/>
    </row>
    <row r="41" spans="1:12" ht="25.5" customHeight="1">
      <c r="A41" s="20"/>
      <c r="B41" s="13"/>
      <c r="C41" s="13"/>
      <c r="D41" s="21"/>
      <c r="E41" s="24" t="s">
        <v>20</v>
      </c>
      <c r="F41" s="25"/>
      <c r="G41" s="26"/>
      <c r="H41" s="26"/>
      <c r="I41" s="26"/>
      <c r="J41" s="28"/>
      <c r="K41" s="28"/>
      <c r="L41" s="28"/>
    </row>
    <row r="42" spans="1:12" ht="25.5" customHeight="1">
      <c r="A42" s="20"/>
      <c r="B42" s="13"/>
      <c r="C42" s="13"/>
      <c r="D42" s="21"/>
      <c r="E42" s="24" t="s">
        <v>21</v>
      </c>
      <c r="F42" s="25">
        <f>G42+H42+I42+J42+K42+L42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  <c r="L42" s="31">
        <v>0</v>
      </c>
    </row>
    <row r="43" spans="1:12" ht="25.5" customHeight="1">
      <c r="A43" s="20"/>
      <c r="B43" s="13"/>
      <c r="C43" s="13"/>
      <c r="D43" s="21"/>
      <c r="E43" s="29" t="s">
        <v>22</v>
      </c>
      <c r="F43" s="25"/>
      <c r="G43" s="26"/>
      <c r="H43" s="26"/>
      <c r="I43" s="26"/>
      <c r="J43" s="28"/>
      <c r="K43" s="28"/>
      <c r="L43" s="28"/>
    </row>
    <row r="44" spans="1:12" ht="25.5" customHeight="1">
      <c r="A44" s="20" t="s">
        <v>34</v>
      </c>
      <c r="B44" s="13" t="s">
        <v>35</v>
      </c>
      <c r="C44" s="13" t="s">
        <v>16</v>
      </c>
      <c r="D44" s="21" t="s">
        <v>17</v>
      </c>
      <c r="E44" s="22" t="s">
        <v>18</v>
      </c>
      <c r="F44" s="30">
        <f>SUM(F45:F48)</f>
        <v>1274.1</v>
      </c>
      <c r="G44" s="30">
        <f>SUM(G45:G48)</f>
        <v>89.1</v>
      </c>
      <c r="H44" s="30">
        <f>SUM(H45:H48)</f>
        <v>231</v>
      </c>
      <c r="I44" s="30">
        <f>SUM(I45:I48)</f>
        <v>252</v>
      </c>
      <c r="J44" s="30">
        <f>SUM(J45:J48)</f>
        <v>234</v>
      </c>
      <c r="K44" s="30">
        <f>SUM(K45:K48)</f>
        <v>234</v>
      </c>
      <c r="L44" s="30">
        <f>SUM(L45:L48)</f>
        <v>234</v>
      </c>
    </row>
    <row r="45" spans="1:12" ht="25.5" customHeight="1">
      <c r="A45" s="20"/>
      <c r="B45" s="13"/>
      <c r="C45" s="13"/>
      <c r="D45" s="21"/>
      <c r="E45" s="24" t="s">
        <v>19</v>
      </c>
      <c r="F45" s="25"/>
      <c r="G45" s="26"/>
      <c r="H45" s="26"/>
      <c r="I45" s="26"/>
      <c r="J45" s="26"/>
      <c r="K45" s="26"/>
      <c r="L45" s="26"/>
    </row>
    <row r="46" spans="1:12" ht="25.5" customHeight="1">
      <c r="A46" s="20"/>
      <c r="B46" s="13"/>
      <c r="C46" s="13"/>
      <c r="D46" s="21"/>
      <c r="E46" s="24" t="s">
        <v>20</v>
      </c>
      <c r="F46" s="25"/>
      <c r="G46" s="26"/>
      <c r="H46" s="26"/>
      <c r="I46" s="26"/>
      <c r="J46" s="26"/>
      <c r="K46" s="26"/>
      <c r="L46" s="26"/>
    </row>
    <row r="47" spans="1:12" ht="25.5" customHeight="1">
      <c r="A47" s="20"/>
      <c r="B47" s="13"/>
      <c r="C47" s="13"/>
      <c r="D47" s="21"/>
      <c r="E47" s="24" t="s">
        <v>21</v>
      </c>
      <c r="F47" s="25">
        <f>G47+H47+I47+J47+K47+L47</f>
        <v>1274.1</v>
      </c>
      <c r="G47" s="31">
        <f>G52+G57</f>
        <v>89.1</v>
      </c>
      <c r="H47" s="31">
        <f>H52+H57</f>
        <v>231</v>
      </c>
      <c r="I47" s="31">
        <f>I52+I57</f>
        <v>252</v>
      </c>
      <c r="J47" s="31">
        <f>J52+J57</f>
        <v>234</v>
      </c>
      <c r="K47" s="31">
        <f>K52+K57</f>
        <v>234</v>
      </c>
      <c r="L47" s="31">
        <f>L52+L57</f>
        <v>234</v>
      </c>
    </row>
    <row r="48" spans="1:12" ht="25.5" customHeight="1">
      <c r="A48" s="20"/>
      <c r="B48" s="13"/>
      <c r="C48" s="13"/>
      <c r="D48" s="21"/>
      <c r="E48" s="29" t="s">
        <v>22</v>
      </c>
      <c r="F48" s="25"/>
      <c r="G48" s="26"/>
      <c r="H48" s="27"/>
      <c r="I48" s="27"/>
      <c r="J48" s="28"/>
      <c r="K48" s="28"/>
      <c r="L48" s="28"/>
    </row>
    <row r="49" spans="1:12" ht="25.5" customHeight="1">
      <c r="A49" s="33" t="s">
        <v>36</v>
      </c>
      <c r="B49" s="13" t="s">
        <v>37</v>
      </c>
      <c r="C49" s="13" t="s">
        <v>9</v>
      </c>
      <c r="D49" s="21" t="s">
        <v>17</v>
      </c>
      <c r="E49" s="22" t="s">
        <v>18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  <c r="L49" s="30">
        <f>SUM(L50:L53)</f>
        <v>0</v>
      </c>
    </row>
    <row r="50" spans="1:12" ht="25.5" customHeight="1">
      <c r="A50" s="33"/>
      <c r="B50" s="13"/>
      <c r="C50" s="13"/>
      <c r="D50" s="21"/>
      <c r="E50" s="24" t="s">
        <v>19</v>
      </c>
      <c r="F50" s="25"/>
      <c r="G50" s="26"/>
      <c r="H50" s="27"/>
      <c r="I50" s="27"/>
      <c r="J50" s="28"/>
      <c r="K50" s="28"/>
      <c r="L50" s="28"/>
    </row>
    <row r="51" spans="1:12" ht="25.5" customHeight="1">
      <c r="A51" s="33"/>
      <c r="B51" s="13"/>
      <c r="C51" s="13"/>
      <c r="D51" s="21"/>
      <c r="E51" s="24" t="s">
        <v>20</v>
      </c>
      <c r="F51" s="25"/>
      <c r="G51" s="26"/>
      <c r="H51" s="27"/>
      <c r="I51" s="27"/>
      <c r="J51" s="28"/>
      <c r="K51" s="28"/>
      <c r="L51" s="28"/>
    </row>
    <row r="52" spans="1:12" ht="25.5" customHeight="1">
      <c r="A52" s="33"/>
      <c r="B52" s="13"/>
      <c r="C52" s="13"/>
      <c r="D52" s="21"/>
      <c r="E52" s="24" t="s">
        <v>21</v>
      </c>
      <c r="F52" s="25">
        <f>G52+H52+I52+J52+K52+L52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</row>
    <row r="53" spans="1:12" ht="25.5" customHeight="1">
      <c r="A53" s="33"/>
      <c r="B53" s="13"/>
      <c r="C53" s="13"/>
      <c r="D53" s="21"/>
      <c r="E53" s="29" t="s">
        <v>22</v>
      </c>
      <c r="F53" s="25"/>
      <c r="G53" s="26"/>
      <c r="H53" s="27"/>
      <c r="I53" s="27"/>
      <c r="J53" s="28"/>
      <c r="K53" s="28"/>
      <c r="L53" s="28"/>
    </row>
    <row r="54" spans="1:12" ht="25.5" customHeight="1">
      <c r="A54" s="33" t="s">
        <v>38</v>
      </c>
      <c r="B54" s="13" t="s">
        <v>39</v>
      </c>
      <c r="C54" s="13" t="s">
        <v>40</v>
      </c>
      <c r="D54" s="21" t="s">
        <v>17</v>
      </c>
      <c r="E54" s="22" t="s">
        <v>18</v>
      </c>
      <c r="F54" s="30">
        <f>SUM(F55:F58)</f>
        <v>1185</v>
      </c>
      <c r="G54" s="30">
        <f>SUM(G55:G58)</f>
        <v>0</v>
      </c>
      <c r="H54" s="30">
        <f>SUM(H55:H58)</f>
        <v>231</v>
      </c>
      <c r="I54" s="30">
        <f>SUM(I55:I58)</f>
        <v>252</v>
      </c>
      <c r="J54" s="30">
        <f>SUM(J55:J58)</f>
        <v>234</v>
      </c>
      <c r="K54" s="30">
        <f>SUM(K55:K58)</f>
        <v>234</v>
      </c>
      <c r="L54" s="30">
        <f>SUM(L55:L58)</f>
        <v>234</v>
      </c>
    </row>
    <row r="55" spans="1:12" ht="25.5" customHeight="1">
      <c r="A55" s="33"/>
      <c r="B55" s="13"/>
      <c r="C55" s="13"/>
      <c r="D55" s="21"/>
      <c r="E55" s="24" t="s">
        <v>19</v>
      </c>
      <c r="F55" s="25"/>
      <c r="G55" s="26"/>
      <c r="H55" s="27"/>
      <c r="I55" s="27"/>
      <c r="J55" s="28"/>
      <c r="K55" s="28"/>
      <c r="L55" s="28"/>
    </row>
    <row r="56" spans="1:12" ht="25.5" customHeight="1">
      <c r="A56" s="33"/>
      <c r="B56" s="13"/>
      <c r="C56" s="13"/>
      <c r="D56" s="21"/>
      <c r="E56" s="24" t="s">
        <v>20</v>
      </c>
      <c r="F56" s="25"/>
      <c r="G56" s="26"/>
      <c r="H56" s="27"/>
      <c r="I56" s="27"/>
      <c r="J56" s="28"/>
      <c r="K56" s="28"/>
      <c r="L56" s="28"/>
    </row>
    <row r="57" spans="1:12" ht="25.5" customHeight="1">
      <c r="A57" s="33"/>
      <c r="B57" s="13"/>
      <c r="C57" s="13"/>
      <c r="D57" s="21"/>
      <c r="E57" s="24" t="s">
        <v>21</v>
      </c>
      <c r="F57" s="25">
        <f>G57+H57+I57+J57+K57+L57</f>
        <v>1185</v>
      </c>
      <c r="G57" s="34">
        <v>0</v>
      </c>
      <c r="H57" s="31">
        <f>216+15</f>
        <v>231</v>
      </c>
      <c r="I57" s="31">
        <v>252</v>
      </c>
      <c r="J57" s="31">
        <v>234</v>
      </c>
      <c r="K57" s="31">
        <v>234</v>
      </c>
      <c r="L57" s="31">
        <v>234</v>
      </c>
    </row>
    <row r="58" spans="1:12" ht="25.5" customHeight="1">
      <c r="A58" s="33"/>
      <c r="B58" s="13"/>
      <c r="C58" s="13"/>
      <c r="D58" s="21"/>
      <c r="E58" s="29" t="s">
        <v>22</v>
      </c>
      <c r="F58" s="25"/>
      <c r="G58" s="26"/>
      <c r="H58" s="27"/>
      <c r="I58" s="27"/>
      <c r="J58" s="28"/>
      <c r="K58" s="28"/>
      <c r="L58" s="28"/>
    </row>
    <row r="59" spans="1:12" ht="25.5" customHeight="1">
      <c r="A59" s="20" t="s">
        <v>41</v>
      </c>
      <c r="B59" s="13" t="s">
        <v>42</v>
      </c>
      <c r="C59" s="13" t="s">
        <v>16</v>
      </c>
      <c r="D59" s="21" t="s">
        <v>17</v>
      </c>
      <c r="E59" s="22" t="s">
        <v>18</v>
      </c>
      <c r="F59" s="30">
        <f>SUM(F60:F63)</f>
        <v>417.71663</v>
      </c>
      <c r="G59" s="30">
        <f>SUM(G60:G63)</f>
        <v>70.40244</v>
      </c>
      <c r="H59" s="30">
        <f>SUM(H60:H63)</f>
        <v>46.65019000000001</v>
      </c>
      <c r="I59" s="30">
        <f>SUM(I60:I63)</f>
        <v>84.019</v>
      </c>
      <c r="J59" s="30">
        <f>SUM(J60:J63)</f>
        <v>69.402</v>
      </c>
      <c r="K59" s="30">
        <f>SUM(K60:K63)</f>
        <v>72.178</v>
      </c>
      <c r="L59" s="30">
        <f>SUM(L60:L63)</f>
        <v>75.065</v>
      </c>
    </row>
    <row r="60" spans="1:12" ht="25.5" customHeight="1">
      <c r="A60" s="20"/>
      <c r="B60" s="13"/>
      <c r="C60" s="13"/>
      <c r="D60" s="21"/>
      <c r="E60" s="24" t="s">
        <v>19</v>
      </c>
      <c r="F60" s="25"/>
      <c r="G60" s="26"/>
      <c r="H60" s="26"/>
      <c r="I60" s="26"/>
      <c r="J60" s="28"/>
      <c r="K60" s="28"/>
      <c r="L60" s="28"/>
    </row>
    <row r="61" spans="1:12" ht="25.5" customHeight="1">
      <c r="A61" s="20"/>
      <c r="B61" s="13"/>
      <c r="C61" s="13"/>
      <c r="D61" s="21"/>
      <c r="E61" s="24" t="s">
        <v>20</v>
      </c>
      <c r="F61" s="25"/>
      <c r="G61" s="26"/>
      <c r="H61" s="26"/>
      <c r="I61" s="26"/>
      <c r="J61" s="28"/>
      <c r="K61" s="28"/>
      <c r="L61" s="28"/>
    </row>
    <row r="62" spans="1:12" ht="25.5" customHeight="1">
      <c r="A62" s="20"/>
      <c r="B62" s="13"/>
      <c r="C62" s="13"/>
      <c r="D62" s="21"/>
      <c r="E62" s="24" t="s">
        <v>21</v>
      </c>
      <c r="F62" s="25">
        <f>G62+H62+I62+J62+K62+L62</f>
        <v>417.71663</v>
      </c>
      <c r="G62" s="31">
        <v>70.40244</v>
      </c>
      <c r="H62" s="31">
        <f>114.406-1.104-66.65181</f>
        <v>46.65019000000001</v>
      </c>
      <c r="I62" s="31">
        <f>3.944+80.075</f>
        <v>84.019</v>
      </c>
      <c r="J62" s="31">
        <f>3.828+65.574</f>
        <v>69.402</v>
      </c>
      <c r="K62" s="31">
        <f>3.981+68.197</f>
        <v>72.178</v>
      </c>
      <c r="L62" s="31">
        <f>4.14+70.925</f>
        <v>75.065</v>
      </c>
    </row>
    <row r="63" spans="1:12" ht="25.5" customHeight="1">
      <c r="A63" s="20"/>
      <c r="B63" s="13"/>
      <c r="C63" s="13"/>
      <c r="D63" s="21"/>
      <c r="E63" s="29" t="s">
        <v>22</v>
      </c>
      <c r="F63" s="25"/>
      <c r="G63" s="26"/>
      <c r="H63" s="26"/>
      <c r="I63" s="26"/>
      <c r="J63" s="28"/>
      <c r="K63" s="28"/>
      <c r="L63" s="28"/>
    </row>
    <row r="64" spans="1:12" ht="24.75" customHeight="1">
      <c r="A64" s="20" t="s">
        <v>43</v>
      </c>
      <c r="B64" s="13" t="s">
        <v>44</v>
      </c>
      <c r="C64" s="13" t="s">
        <v>16</v>
      </c>
      <c r="D64" s="21" t="s">
        <v>17</v>
      </c>
      <c r="E64" s="22" t="s">
        <v>18</v>
      </c>
      <c r="F64" s="30">
        <f>SUM(F65:F68)</f>
        <v>900.10548</v>
      </c>
      <c r="G64" s="30">
        <f>SUM(G65:G68)</f>
        <v>154.373</v>
      </c>
      <c r="H64" s="30">
        <f>SUM(H65:H68)</f>
        <v>151.63448000000002</v>
      </c>
      <c r="I64" s="30">
        <f>SUM(I65:I68)</f>
        <v>152.723</v>
      </c>
      <c r="J64" s="30">
        <f>SUM(J65:J68)</f>
        <v>147.125</v>
      </c>
      <c r="K64" s="30">
        <f>SUM(K65:K68)</f>
        <v>147.125</v>
      </c>
      <c r="L64" s="30">
        <f>SUM(L65:L68)</f>
        <v>147.125</v>
      </c>
    </row>
    <row r="65" spans="1:12" ht="24.75" customHeight="1">
      <c r="A65" s="20"/>
      <c r="B65" s="13"/>
      <c r="C65" s="13"/>
      <c r="D65" s="21"/>
      <c r="E65" s="24" t="s">
        <v>19</v>
      </c>
      <c r="F65" s="25"/>
      <c r="G65" s="26"/>
      <c r="H65" s="26"/>
      <c r="I65" s="26"/>
      <c r="J65" s="26"/>
      <c r="K65" s="26"/>
      <c r="L65" s="26"/>
    </row>
    <row r="66" spans="1:12" ht="24.75" customHeight="1">
      <c r="A66" s="20"/>
      <c r="B66" s="13"/>
      <c r="C66" s="13"/>
      <c r="D66" s="21"/>
      <c r="E66" s="24" t="s">
        <v>20</v>
      </c>
      <c r="F66" s="25"/>
      <c r="G66" s="26"/>
      <c r="H66" s="26"/>
      <c r="I66" s="26"/>
      <c r="J66" s="26"/>
      <c r="K66" s="26"/>
      <c r="L66" s="26"/>
    </row>
    <row r="67" spans="1:12" ht="24.75" customHeight="1">
      <c r="A67" s="20"/>
      <c r="B67" s="13"/>
      <c r="C67" s="13"/>
      <c r="D67" s="21"/>
      <c r="E67" s="24" t="s">
        <v>21</v>
      </c>
      <c r="F67" s="25">
        <f>G67+H67+I67+J67+K67+L67</f>
        <v>900.10548</v>
      </c>
      <c r="G67" s="31">
        <v>154.373</v>
      </c>
      <c r="H67" s="31">
        <f>153.323-0.08852-1.6</f>
        <v>151.63448000000002</v>
      </c>
      <c r="I67" s="31">
        <f>0.173+152.55</f>
        <v>152.723</v>
      </c>
      <c r="J67" s="31">
        <f>0.225+146.9</f>
        <v>147.125</v>
      </c>
      <c r="K67" s="31">
        <f>0.225+146.9</f>
        <v>147.125</v>
      </c>
      <c r="L67" s="31">
        <f>0.225+146.9</f>
        <v>147.125</v>
      </c>
    </row>
    <row r="68" spans="1:12" ht="24.75" customHeight="1">
      <c r="A68" s="20"/>
      <c r="B68" s="13"/>
      <c r="C68" s="13"/>
      <c r="D68" s="21"/>
      <c r="E68" s="29" t="s">
        <v>22</v>
      </c>
      <c r="F68" s="25"/>
      <c r="G68" s="26"/>
      <c r="H68" s="26"/>
      <c r="I68" s="26"/>
      <c r="J68" s="28"/>
      <c r="K68" s="28"/>
      <c r="L68" s="28"/>
    </row>
    <row r="69" spans="1:12" ht="25.5" customHeight="1">
      <c r="A69" s="20" t="s">
        <v>45</v>
      </c>
      <c r="B69" s="13" t="s">
        <v>46</v>
      </c>
      <c r="C69" s="13" t="s">
        <v>47</v>
      </c>
      <c r="D69" s="21" t="s">
        <v>17</v>
      </c>
      <c r="E69" s="22" t="s">
        <v>18</v>
      </c>
      <c r="F69" s="30">
        <f>SUM(F70:F73)</f>
        <v>120.25204000000001</v>
      </c>
      <c r="G69" s="30">
        <f>SUM(G70:G73)</f>
        <v>21.86404</v>
      </c>
      <c r="H69" s="30">
        <f>SUM(H70:H73)</f>
        <v>0</v>
      </c>
      <c r="I69" s="30">
        <f>SUM(I70:I73)</f>
        <v>65.592</v>
      </c>
      <c r="J69" s="30">
        <f>SUM(J70:J73)</f>
        <v>10.932</v>
      </c>
      <c r="K69" s="30">
        <f>SUM(K70:K73)</f>
        <v>10.932</v>
      </c>
      <c r="L69" s="30">
        <f>SUM(L70:L73)</f>
        <v>10.932</v>
      </c>
    </row>
    <row r="70" spans="1:12" ht="25.5" customHeight="1">
      <c r="A70" s="20"/>
      <c r="B70" s="13"/>
      <c r="C70" s="13"/>
      <c r="D70" s="21"/>
      <c r="E70" s="24" t="s">
        <v>19</v>
      </c>
      <c r="F70" s="25"/>
      <c r="G70" s="26"/>
      <c r="H70" s="26"/>
      <c r="I70" s="26"/>
      <c r="J70" s="28"/>
      <c r="K70" s="28"/>
      <c r="L70" s="28"/>
    </row>
    <row r="71" spans="1:12" ht="25.5" customHeight="1">
      <c r="A71" s="20"/>
      <c r="B71" s="13"/>
      <c r="C71" s="13"/>
      <c r="D71" s="21"/>
      <c r="E71" s="24" t="s">
        <v>20</v>
      </c>
      <c r="F71" s="25"/>
      <c r="G71" s="26"/>
      <c r="H71" s="26"/>
      <c r="I71" s="26"/>
      <c r="J71" s="28"/>
      <c r="K71" s="28"/>
      <c r="L71" s="28"/>
    </row>
    <row r="72" spans="1:12" ht="25.5" customHeight="1">
      <c r="A72" s="20"/>
      <c r="B72" s="13"/>
      <c r="C72" s="13"/>
      <c r="D72" s="21"/>
      <c r="E72" s="24" t="s">
        <v>21</v>
      </c>
      <c r="F72" s="25">
        <f>G72+H72+I72+J72+K72+L72</f>
        <v>120.25204000000001</v>
      </c>
      <c r="G72" s="31">
        <v>21.86404</v>
      </c>
      <c r="H72" s="31">
        <f>185.844-15-170.844</f>
        <v>0</v>
      </c>
      <c r="I72" s="31">
        <v>65.592</v>
      </c>
      <c r="J72" s="31">
        <f>10.932</f>
        <v>10.932</v>
      </c>
      <c r="K72" s="31">
        <f>10.932</f>
        <v>10.932</v>
      </c>
      <c r="L72" s="31">
        <f>10.932</f>
        <v>10.932</v>
      </c>
    </row>
    <row r="73" spans="1:12" ht="25.5" customHeight="1">
      <c r="A73" s="20"/>
      <c r="B73" s="13"/>
      <c r="C73" s="13"/>
      <c r="D73" s="21"/>
      <c r="E73" s="29" t="s">
        <v>22</v>
      </c>
      <c r="F73" s="25"/>
      <c r="G73" s="26"/>
      <c r="H73" s="26"/>
      <c r="I73" s="26"/>
      <c r="J73" s="28"/>
      <c r="K73" s="28"/>
      <c r="L73" s="28"/>
    </row>
    <row r="74" spans="1:12" ht="25.5" customHeight="1">
      <c r="A74" s="20" t="s">
        <v>48</v>
      </c>
      <c r="B74" s="13" t="s">
        <v>49</v>
      </c>
      <c r="C74" s="13" t="s">
        <v>16</v>
      </c>
      <c r="D74" s="21" t="s">
        <v>17</v>
      </c>
      <c r="E74" s="22" t="s">
        <v>18</v>
      </c>
      <c r="F74" s="30">
        <f>SUM(F75:F78)</f>
        <v>1150.5104000000001</v>
      </c>
      <c r="G74" s="35">
        <f>G77</f>
        <v>193.7244</v>
      </c>
      <c r="H74" s="36">
        <f>H77</f>
        <v>196.67199999999997</v>
      </c>
      <c r="I74" s="36">
        <f>I77</f>
        <v>196.735</v>
      </c>
      <c r="J74" s="36">
        <f>J77</f>
        <v>187.793</v>
      </c>
      <c r="K74" s="36">
        <f>K77</f>
        <v>187.793</v>
      </c>
      <c r="L74" s="36">
        <f>L77</f>
        <v>187.793</v>
      </c>
    </row>
    <row r="75" spans="1:12" ht="25.5" customHeight="1">
      <c r="A75" s="20"/>
      <c r="B75" s="13"/>
      <c r="C75" s="13"/>
      <c r="D75" s="21"/>
      <c r="E75" s="24" t="s">
        <v>19</v>
      </c>
      <c r="F75" s="25"/>
      <c r="G75" s="26"/>
      <c r="H75" s="27"/>
      <c r="I75" s="27"/>
      <c r="J75" s="28"/>
      <c r="K75" s="28"/>
      <c r="L75" s="28"/>
    </row>
    <row r="76" spans="1:12" ht="25.5" customHeight="1">
      <c r="A76" s="20"/>
      <c r="B76" s="13"/>
      <c r="C76" s="13"/>
      <c r="D76" s="21"/>
      <c r="E76" s="24" t="s">
        <v>20</v>
      </c>
      <c r="F76" s="25"/>
      <c r="G76" s="26"/>
      <c r="H76" s="27"/>
      <c r="I76" s="27"/>
      <c r="J76" s="28"/>
      <c r="K76" s="28"/>
      <c r="L76" s="28"/>
    </row>
    <row r="77" spans="1:12" ht="25.5" customHeight="1">
      <c r="A77" s="20"/>
      <c r="B77" s="13"/>
      <c r="C77" s="13"/>
      <c r="D77" s="21"/>
      <c r="E77" s="24" t="s">
        <v>21</v>
      </c>
      <c r="F77" s="25">
        <f>G77+H77+I77+J77+K77+L77</f>
        <v>1150.5104000000001</v>
      </c>
      <c r="G77" s="37">
        <v>193.7244</v>
      </c>
      <c r="H77" s="37">
        <f>264.698-68.026</f>
        <v>196.67199999999997</v>
      </c>
      <c r="I77" s="37">
        <v>196.735</v>
      </c>
      <c r="J77" s="37">
        <f>187.793</f>
        <v>187.793</v>
      </c>
      <c r="K77" s="37">
        <f>187.793</f>
        <v>187.793</v>
      </c>
      <c r="L77" s="37">
        <f>187.793</f>
        <v>187.793</v>
      </c>
    </row>
    <row r="78" spans="1:12" ht="25.5" customHeight="1">
      <c r="A78" s="20"/>
      <c r="B78" s="13"/>
      <c r="C78" s="13"/>
      <c r="D78" s="21"/>
      <c r="E78" s="29" t="s">
        <v>22</v>
      </c>
      <c r="F78" s="25"/>
      <c r="G78" s="26"/>
      <c r="H78" s="27"/>
      <c r="I78" s="27"/>
      <c r="J78" s="28"/>
      <c r="K78" s="28"/>
      <c r="L78" s="28"/>
    </row>
    <row r="79" spans="1:12" ht="26.25" customHeight="1">
      <c r="A79" s="13" t="s">
        <v>50</v>
      </c>
      <c r="B79" s="13" t="s">
        <v>51</v>
      </c>
      <c r="C79" s="13" t="s">
        <v>52</v>
      </c>
      <c r="D79" s="13" t="s">
        <v>17</v>
      </c>
      <c r="E79" s="22" t="s">
        <v>18</v>
      </c>
      <c r="F79" s="38">
        <f>F80+F81+F82+F83</f>
        <v>2013.18034</v>
      </c>
      <c r="G79" s="38">
        <f>G80+G81+G82+G83</f>
        <v>0</v>
      </c>
      <c r="H79" s="38">
        <f>H80+H81+H82+H83</f>
        <v>461.14133999999996</v>
      </c>
      <c r="I79" s="38">
        <f>I80+I81+I82+I83</f>
        <v>964.509</v>
      </c>
      <c r="J79" s="38">
        <f>J80+J81+J82+J83</f>
        <v>587.53</v>
      </c>
      <c r="K79" s="38">
        <f>K80+K81+K82+K83</f>
        <v>0</v>
      </c>
      <c r="L79" s="38">
        <f>L80+L81+L82+L83</f>
        <v>0</v>
      </c>
    </row>
    <row r="80" spans="1:12" ht="26.25" customHeight="1">
      <c r="A80" s="13"/>
      <c r="B80" s="13"/>
      <c r="C80" s="13"/>
      <c r="D80" s="13"/>
      <c r="E80" s="24" t="s">
        <v>19</v>
      </c>
      <c r="F80" s="39"/>
      <c r="G80" s="40"/>
      <c r="H80" s="41"/>
      <c r="I80" s="41"/>
      <c r="J80" s="42"/>
      <c r="K80" s="42"/>
      <c r="L80" s="42"/>
    </row>
    <row r="81" spans="1:12" ht="26.25" customHeight="1">
      <c r="A81" s="13"/>
      <c r="B81" s="13"/>
      <c r="C81" s="13"/>
      <c r="D81" s="13"/>
      <c r="E81" s="24" t="s">
        <v>20</v>
      </c>
      <c r="F81" s="39"/>
      <c r="G81" s="40"/>
      <c r="H81" s="41"/>
      <c r="I81" s="41"/>
      <c r="J81" s="42"/>
      <c r="K81" s="42"/>
      <c r="L81" s="42"/>
    </row>
    <row r="82" spans="1:12" ht="26.25" customHeight="1">
      <c r="A82" s="13"/>
      <c r="B82" s="13"/>
      <c r="C82" s="13"/>
      <c r="D82" s="13"/>
      <c r="E82" s="43" t="s">
        <v>21</v>
      </c>
      <c r="F82" s="25">
        <f>G82+H82+I82+J82+K82+L82</f>
        <v>2013.18034</v>
      </c>
      <c r="G82" s="37">
        <v>0</v>
      </c>
      <c r="H82" s="37">
        <f>180+360.4-53.53879-25.71987</f>
        <v>461.14133999999996</v>
      </c>
      <c r="I82" s="34">
        <f>826.499+146.27-8.26</f>
        <v>964.509</v>
      </c>
      <c r="J82" s="34">
        <v>587.53</v>
      </c>
      <c r="K82" s="34">
        <v>0</v>
      </c>
      <c r="L82" s="34">
        <v>0</v>
      </c>
    </row>
    <row r="83" spans="1:12" ht="26.25" customHeight="1">
      <c r="A83" s="13"/>
      <c r="B83" s="13"/>
      <c r="C83" s="13"/>
      <c r="D83" s="13"/>
      <c r="E83" s="29" t="s">
        <v>22</v>
      </c>
      <c r="F83" s="39"/>
      <c r="G83" s="40"/>
      <c r="H83" s="41"/>
      <c r="I83" s="41"/>
      <c r="J83" s="42"/>
      <c r="K83" s="42"/>
      <c r="L83" s="42"/>
    </row>
    <row r="84" spans="1:12" ht="26.25" customHeight="1">
      <c r="A84" s="20" t="s">
        <v>53</v>
      </c>
      <c r="B84" s="13" t="s">
        <v>54</v>
      </c>
      <c r="C84" s="13" t="s">
        <v>9</v>
      </c>
      <c r="D84" s="13" t="s">
        <v>17</v>
      </c>
      <c r="E84" s="22" t="s">
        <v>18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  <c r="L84" s="30">
        <f>L87</f>
        <v>0</v>
      </c>
    </row>
    <row r="85" spans="1:12" ht="26.25" customHeight="1">
      <c r="A85" s="20"/>
      <c r="B85" s="13"/>
      <c r="C85" s="13"/>
      <c r="D85" s="13"/>
      <c r="E85" s="24" t="s">
        <v>19</v>
      </c>
      <c r="F85" s="44"/>
      <c r="G85" s="31"/>
      <c r="H85" s="31"/>
      <c r="I85" s="31"/>
      <c r="J85" s="28"/>
      <c r="K85" s="28"/>
      <c r="L85" s="28"/>
    </row>
    <row r="86" spans="1:12" ht="26.25" customHeight="1">
      <c r="A86" s="20"/>
      <c r="B86" s="13"/>
      <c r="C86" s="13"/>
      <c r="D86" s="13"/>
      <c r="E86" s="24" t="s">
        <v>20</v>
      </c>
      <c r="F86" s="45"/>
      <c r="G86" s="31"/>
      <c r="H86" s="31"/>
      <c r="I86" s="31"/>
      <c r="J86" s="28"/>
      <c r="K86" s="28"/>
      <c r="L86" s="28"/>
    </row>
    <row r="87" spans="1:12" ht="26.25" customHeight="1">
      <c r="A87" s="20"/>
      <c r="B87" s="13"/>
      <c r="C87" s="13"/>
      <c r="D87" s="13"/>
      <c r="E87" s="24" t="s">
        <v>21</v>
      </c>
      <c r="F87" s="25">
        <f>G87+H87+I87+J87+K87+L87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  <c r="L87" s="34">
        <v>0</v>
      </c>
    </row>
    <row r="88" spans="1:12" ht="26.25" customHeight="1">
      <c r="A88" s="20"/>
      <c r="B88" s="13"/>
      <c r="C88" s="13"/>
      <c r="D88" s="13"/>
      <c r="E88" s="29" t="s">
        <v>22</v>
      </c>
      <c r="F88" s="45"/>
      <c r="G88" s="26"/>
      <c r="H88" s="26"/>
      <c r="I88" s="26"/>
      <c r="J88" s="28"/>
      <c r="K88" s="28"/>
      <c r="L88" s="28"/>
    </row>
    <row r="89" spans="1:12" ht="26.25" customHeight="1">
      <c r="A89" s="20" t="s">
        <v>55</v>
      </c>
      <c r="B89" s="29" t="s">
        <v>56</v>
      </c>
      <c r="C89" s="13" t="s">
        <v>16</v>
      </c>
      <c r="D89" s="13" t="s">
        <v>17</v>
      </c>
      <c r="E89" s="22" t="s">
        <v>18</v>
      </c>
      <c r="F89" s="38">
        <f>F90+F91+F92+F93</f>
        <v>5816.528960000001</v>
      </c>
      <c r="G89" s="38">
        <f>G90+G91+G92+G93</f>
        <v>961.14259</v>
      </c>
      <c r="H89" s="38">
        <f>H90+H91+H92+H93</f>
        <v>870.65637</v>
      </c>
      <c r="I89" s="38">
        <f>I90+I91+I92+I93</f>
        <v>864.739</v>
      </c>
      <c r="J89" s="38">
        <f>J90+J91+J92+J93</f>
        <v>1039.997</v>
      </c>
      <c r="K89" s="38">
        <f>K90+K91+K92+K93</f>
        <v>1039.997</v>
      </c>
      <c r="L89" s="38">
        <f>L90+L91+L92+L93</f>
        <v>1039.997</v>
      </c>
    </row>
    <row r="90" spans="1:12" ht="26.25" customHeight="1">
      <c r="A90" s="20"/>
      <c r="B90" s="29"/>
      <c r="C90" s="13"/>
      <c r="D90" s="13"/>
      <c r="E90" s="24" t="s">
        <v>19</v>
      </c>
      <c r="F90" s="44"/>
      <c r="G90" s="26"/>
      <c r="H90" s="27"/>
      <c r="I90" s="27"/>
      <c r="J90" s="28"/>
      <c r="K90" s="28"/>
      <c r="L90" s="28"/>
    </row>
    <row r="91" spans="1:12" ht="26.25" customHeight="1">
      <c r="A91" s="20"/>
      <c r="B91" s="29"/>
      <c r="C91" s="13"/>
      <c r="D91" s="13"/>
      <c r="E91" s="24" t="s">
        <v>20</v>
      </c>
      <c r="F91" s="45"/>
      <c r="G91" s="26"/>
      <c r="H91" s="27"/>
      <c r="I91" s="27"/>
      <c r="J91" s="28"/>
      <c r="K91" s="28"/>
      <c r="L91" s="28"/>
    </row>
    <row r="92" spans="1:12" ht="26.25" customHeight="1">
      <c r="A92" s="20"/>
      <c r="B92" s="29"/>
      <c r="C92" s="13"/>
      <c r="D92" s="13"/>
      <c r="E92" s="43" t="s">
        <v>21</v>
      </c>
      <c r="F92" s="25">
        <f>G92+H92+I92+J92+K92+L92</f>
        <v>5816.528960000001</v>
      </c>
      <c r="G92" s="31">
        <v>961.14259</v>
      </c>
      <c r="H92" s="31">
        <f>914.601-43.94463</f>
        <v>870.65637</v>
      </c>
      <c r="I92" s="31">
        <f>864.739</f>
        <v>864.739</v>
      </c>
      <c r="J92" s="31">
        <v>1039.997</v>
      </c>
      <c r="K92" s="31">
        <v>1039.997</v>
      </c>
      <c r="L92" s="31">
        <v>1039.997</v>
      </c>
    </row>
    <row r="93" spans="1:12" ht="26.25" customHeight="1">
      <c r="A93" s="20"/>
      <c r="B93" s="29"/>
      <c r="C93" s="13"/>
      <c r="D93" s="13"/>
      <c r="E93" s="29" t="s">
        <v>22</v>
      </c>
      <c r="F93" s="45"/>
      <c r="G93" s="26"/>
      <c r="H93" s="27"/>
      <c r="I93" s="27"/>
      <c r="J93" s="28"/>
      <c r="K93" s="28"/>
      <c r="L93" s="28"/>
    </row>
    <row r="94" spans="1:12" ht="24.75" customHeight="1">
      <c r="A94" s="13" t="s">
        <v>57</v>
      </c>
      <c r="B94" s="46" t="s">
        <v>58</v>
      </c>
      <c r="C94" s="13" t="s">
        <v>59</v>
      </c>
      <c r="D94" s="13" t="s">
        <v>17</v>
      </c>
      <c r="E94" s="22" t="s">
        <v>18</v>
      </c>
      <c r="F94" s="38">
        <f>F95+F96+F97+F98</f>
        <v>307.43514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0</v>
      </c>
      <c r="K94" s="38">
        <f>K95+K96+K97+K98</f>
        <v>0</v>
      </c>
      <c r="L94" s="38">
        <f>L95+L96+L97+L98</f>
        <v>0</v>
      </c>
    </row>
    <row r="95" spans="1:12" ht="24.75" customHeight="1">
      <c r="A95" s="13"/>
      <c r="B95" s="46"/>
      <c r="C95" s="13"/>
      <c r="D95" s="13"/>
      <c r="E95" s="24" t="s">
        <v>19</v>
      </c>
      <c r="F95" s="45"/>
      <c r="G95" s="26"/>
      <c r="H95" s="27"/>
      <c r="I95" s="27"/>
      <c r="J95" s="28"/>
      <c r="K95" s="28"/>
      <c r="L95" s="28"/>
    </row>
    <row r="96" spans="1:12" ht="24.75" customHeight="1">
      <c r="A96" s="13"/>
      <c r="B96" s="46"/>
      <c r="C96" s="13"/>
      <c r="D96" s="13"/>
      <c r="E96" s="24" t="s">
        <v>20</v>
      </c>
      <c r="F96" s="45"/>
      <c r="G96" s="26"/>
      <c r="H96" s="27"/>
      <c r="I96" s="27"/>
      <c r="J96" s="28"/>
      <c r="K96" s="28"/>
      <c r="L96" s="28"/>
    </row>
    <row r="97" spans="1:12" ht="24.75" customHeight="1">
      <c r="A97" s="13"/>
      <c r="B97" s="46"/>
      <c r="C97" s="13"/>
      <c r="D97" s="13"/>
      <c r="E97" s="43" t="s">
        <v>21</v>
      </c>
      <c r="F97" s="25">
        <f>G97+H97+I97+J97+K97+L97</f>
        <v>307.43514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f>146.27-146.27</f>
        <v>0</v>
      </c>
      <c r="K97" s="31">
        <f>146.27-146.27</f>
        <v>0</v>
      </c>
      <c r="L97" s="31">
        <f>146.27-146.27</f>
        <v>0</v>
      </c>
    </row>
    <row r="98" spans="1:12" ht="24.75" customHeight="1">
      <c r="A98" s="13"/>
      <c r="B98" s="46"/>
      <c r="C98" s="13"/>
      <c r="D98" s="13"/>
      <c r="E98" s="29" t="s">
        <v>22</v>
      </c>
      <c r="F98" s="45"/>
      <c r="G98" s="26"/>
      <c r="H98" s="27"/>
      <c r="I98" s="27"/>
      <c r="J98" s="28"/>
      <c r="K98" s="28"/>
      <c r="L98" s="28"/>
    </row>
    <row r="99" spans="1:12" ht="24.75" customHeight="1">
      <c r="A99" s="20">
        <v>2</v>
      </c>
      <c r="B99" s="13" t="s">
        <v>60</v>
      </c>
      <c r="C99" s="13" t="s">
        <v>16</v>
      </c>
      <c r="D99" s="21" t="s">
        <v>17</v>
      </c>
      <c r="E99" s="22" t="s">
        <v>18</v>
      </c>
      <c r="F99" s="23">
        <f>F100+F101+F102+F103</f>
        <v>2999.807</v>
      </c>
      <c r="G99" s="23">
        <f>G100+G101+G102+G103</f>
        <v>499.977</v>
      </c>
      <c r="H99" s="23">
        <f>H100+H101+H102+H103</f>
        <v>499.83</v>
      </c>
      <c r="I99" s="23">
        <f>I100+I101+I102+I103</f>
        <v>500</v>
      </c>
      <c r="J99" s="23">
        <f>J100+J101+J102+J103</f>
        <v>500</v>
      </c>
      <c r="K99" s="23">
        <f>K100+K101+K102+K103</f>
        <v>500</v>
      </c>
      <c r="L99" s="23">
        <f>L100+L101+L102+L103</f>
        <v>500</v>
      </c>
    </row>
    <row r="100" spans="1:12" ht="24.75" customHeight="1">
      <c r="A100" s="20"/>
      <c r="B100" s="13"/>
      <c r="C100" s="13"/>
      <c r="D100" s="21"/>
      <c r="E100" s="24" t="s">
        <v>19</v>
      </c>
      <c r="F100" s="25"/>
      <c r="G100" s="26"/>
      <c r="H100" s="26"/>
      <c r="I100" s="26"/>
      <c r="J100" s="28"/>
      <c r="K100" s="28"/>
      <c r="L100" s="28"/>
    </row>
    <row r="101" spans="1:12" ht="24.75" customHeight="1">
      <c r="A101" s="20"/>
      <c r="B101" s="13"/>
      <c r="C101" s="13"/>
      <c r="D101" s="21"/>
      <c r="E101" s="24" t="s">
        <v>20</v>
      </c>
      <c r="F101" s="25"/>
      <c r="G101" s="26"/>
      <c r="H101" s="26"/>
      <c r="I101" s="26"/>
      <c r="J101" s="28"/>
      <c r="K101" s="28"/>
      <c r="L101" s="28"/>
    </row>
    <row r="102" spans="1:12" ht="24.75" customHeight="1">
      <c r="A102" s="20"/>
      <c r="B102" s="13"/>
      <c r="C102" s="13"/>
      <c r="D102" s="21"/>
      <c r="E102" s="24" t="s">
        <v>21</v>
      </c>
      <c r="F102" s="25">
        <f>F107</f>
        <v>2999.807</v>
      </c>
      <c r="G102" s="25">
        <f>G107</f>
        <v>499.977</v>
      </c>
      <c r="H102" s="25">
        <f>H107</f>
        <v>499.83</v>
      </c>
      <c r="I102" s="25">
        <f>I107</f>
        <v>500</v>
      </c>
      <c r="J102" s="25">
        <f>J107</f>
        <v>500</v>
      </c>
      <c r="K102" s="25">
        <f>K107</f>
        <v>500</v>
      </c>
      <c r="L102" s="25">
        <f>L107</f>
        <v>500</v>
      </c>
    </row>
    <row r="103" spans="1:12" ht="24.75" customHeight="1">
      <c r="A103" s="20"/>
      <c r="B103" s="13"/>
      <c r="C103" s="13"/>
      <c r="D103" s="21"/>
      <c r="E103" s="29" t="s">
        <v>22</v>
      </c>
      <c r="F103" s="25"/>
      <c r="G103" s="26"/>
      <c r="H103" s="26"/>
      <c r="I103" s="26"/>
      <c r="J103" s="28"/>
      <c r="K103" s="28"/>
      <c r="L103" s="28"/>
    </row>
    <row r="104" spans="1:12" ht="24.75" customHeight="1">
      <c r="A104" s="20" t="s">
        <v>61</v>
      </c>
      <c r="B104" s="13" t="s">
        <v>62</v>
      </c>
      <c r="C104" s="13" t="s">
        <v>16</v>
      </c>
      <c r="D104" s="21" t="s">
        <v>17</v>
      </c>
      <c r="E104" s="22" t="s">
        <v>18</v>
      </c>
      <c r="F104" s="30">
        <f>F108+F107+F106+F105</f>
        <v>2999.807</v>
      </c>
      <c r="G104" s="30">
        <f>G108+G107+G106+G105</f>
        <v>499.977</v>
      </c>
      <c r="H104" s="30">
        <f>H108+H107+H106+H105</f>
        <v>499.83</v>
      </c>
      <c r="I104" s="30">
        <f>I108+I107+I106+I105</f>
        <v>500</v>
      </c>
      <c r="J104" s="30">
        <f>J108+J107+J106+J105</f>
        <v>500</v>
      </c>
      <c r="K104" s="30">
        <f>K108+K107+K106+K105</f>
        <v>500</v>
      </c>
      <c r="L104" s="30">
        <f>L108+L107+L106+L105</f>
        <v>500</v>
      </c>
    </row>
    <row r="105" spans="1:12" ht="24.75" customHeight="1">
      <c r="A105" s="20"/>
      <c r="B105" s="13"/>
      <c r="C105" s="13"/>
      <c r="D105" s="21"/>
      <c r="E105" s="24" t="s">
        <v>19</v>
      </c>
      <c r="F105" s="25"/>
      <c r="G105" s="26"/>
      <c r="H105" s="26"/>
      <c r="I105" s="26"/>
      <c r="J105" s="28"/>
      <c r="K105" s="28"/>
      <c r="L105" s="28"/>
    </row>
    <row r="106" spans="1:12" ht="24.75" customHeight="1">
      <c r="A106" s="20"/>
      <c r="B106" s="13"/>
      <c r="C106" s="13"/>
      <c r="D106" s="21"/>
      <c r="E106" s="24" t="s">
        <v>20</v>
      </c>
      <c r="F106" s="25"/>
      <c r="G106" s="26"/>
      <c r="H106" s="27"/>
      <c r="I106" s="27"/>
      <c r="J106" s="28"/>
      <c r="K106" s="28"/>
      <c r="L106" s="28"/>
    </row>
    <row r="107" spans="1:12" ht="24.75" customHeight="1">
      <c r="A107" s="20"/>
      <c r="B107" s="13"/>
      <c r="C107" s="13"/>
      <c r="D107" s="21"/>
      <c r="E107" s="24" t="s">
        <v>21</v>
      </c>
      <c r="F107" s="25">
        <f>G107+H107+I107+J107+K107+L107</f>
        <v>2999.807</v>
      </c>
      <c r="G107" s="31">
        <v>499.977</v>
      </c>
      <c r="H107" s="31">
        <f>500-0.17</f>
        <v>499.83</v>
      </c>
      <c r="I107" s="31">
        <v>500</v>
      </c>
      <c r="J107" s="31">
        <v>500</v>
      </c>
      <c r="K107" s="31">
        <v>500</v>
      </c>
      <c r="L107" s="31">
        <v>500</v>
      </c>
    </row>
    <row r="108" spans="1:12" ht="24.75" customHeight="1">
      <c r="A108" s="20"/>
      <c r="B108" s="13"/>
      <c r="C108" s="13"/>
      <c r="D108" s="21"/>
      <c r="E108" s="29" t="s">
        <v>22</v>
      </c>
      <c r="F108" s="47"/>
      <c r="G108" s="26"/>
      <c r="H108" s="27"/>
      <c r="I108" s="27"/>
      <c r="J108" s="28"/>
      <c r="K108" s="28"/>
      <c r="L108" s="28"/>
    </row>
    <row r="109" spans="1:12" ht="23.25" customHeight="1">
      <c r="A109" s="20">
        <v>3</v>
      </c>
      <c r="B109" s="13" t="s">
        <v>63</v>
      </c>
      <c r="C109" s="13" t="s">
        <v>16</v>
      </c>
      <c r="D109" s="13" t="s">
        <v>64</v>
      </c>
      <c r="E109" s="22" t="s">
        <v>18</v>
      </c>
      <c r="F109" s="23">
        <f>F110+F111+F112+F113</f>
        <v>7647.898600000001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1916.5866</v>
      </c>
      <c r="J109" s="23">
        <f>J110+J111+J112+J113</f>
        <v>849.853</v>
      </c>
      <c r="K109" s="23">
        <f>K110+K111+K112+K113</f>
        <v>380.04</v>
      </c>
      <c r="L109" s="23">
        <f>L110+L111+L112+L113</f>
        <v>380.04</v>
      </c>
    </row>
    <row r="110" spans="1:12" ht="18" customHeight="1">
      <c r="A110" s="20"/>
      <c r="B110" s="13"/>
      <c r="C110" s="13"/>
      <c r="D110" s="13"/>
      <c r="E110" s="24" t="s">
        <v>19</v>
      </c>
      <c r="F110" s="25"/>
      <c r="G110" s="26"/>
      <c r="H110" s="26"/>
      <c r="I110" s="26"/>
      <c r="J110" s="28"/>
      <c r="K110" s="28"/>
      <c r="L110" s="28"/>
    </row>
    <row r="111" spans="1:12" ht="18" customHeight="1">
      <c r="A111" s="20"/>
      <c r="B111" s="13"/>
      <c r="C111" s="13"/>
      <c r="D111" s="13"/>
      <c r="E111" s="24" t="s">
        <v>20</v>
      </c>
      <c r="F111" s="25"/>
      <c r="G111" s="26"/>
      <c r="H111" s="26"/>
      <c r="I111" s="26"/>
      <c r="J111" s="28"/>
      <c r="K111" s="28"/>
      <c r="L111" s="28"/>
    </row>
    <row r="112" spans="1:12" ht="18" customHeight="1">
      <c r="A112" s="20"/>
      <c r="B112" s="13"/>
      <c r="C112" s="13"/>
      <c r="D112" s="13"/>
      <c r="E112" s="24" t="s">
        <v>21</v>
      </c>
      <c r="F112" s="25">
        <f>G112+H112+I112+J112+K112+L112</f>
        <v>7647.898600000001</v>
      </c>
      <c r="G112" s="31">
        <f>G117</f>
        <v>1224.313</v>
      </c>
      <c r="H112" s="31">
        <f>H117</f>
        <v>2897.0660000000003</v>
      </c>
      <c r="I112" s="31">
        <f>I117</f>
        <v>1916.5866</v>
      </c>
      <c r="J112" s="31">
        <f>J117</f>
        <v>849.853</v>
      </c>
      <c r="K112" s="31">
        <f>K117</f>
        <v>380.04</v>
      </c>
      <c r="L112" s="31">
        <f>L117</f>
        <v>380.04</v>
      </c>
    </row>
    <row r="113" spans="1:12" ht="70.5" customHeight="1">
      <c r="A113" s="20"/>
      <c r="B113" s="13"/>
      <c r="C113" s="13"/>
      <c r="D113" s="13"/>
      <c r="E113" s="29" t="s">
        <v>22</v>
      </c>
      <c r="F113" s="25"/>
      <c r="G113" s="26"/>
      <c r="H113" s="26"/>
      <c r="I113" s="26"/>
      <c r="J113" s="28"/>
      <c r="K113" s="28"/>
      <c r="L113" s="28"/>
    </row>
    <row r="114" spans="1:12" ht="23.25" customHeight="1">
      <c r="A114" s="20" t="s">
        <v>65</v>
      </c>
      <c r="B114" s="13" t="s">
        <v>66</v>
      </c>
      <c r="C114" s="13" t="s">
        <v>16</v>
      </c>
      <c r="D114" s="13" t="s">
        <v>64</v>
      </c>
      <c r="E114" s="22" t="s">
        <v>18</v>
      </c>
      <c r="F114" s="23">
        <f>F115+F116+F117+F118</f>
        <v>7647.898600000001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1916.5866</v>
      </c>
      <c r="J114" s="23">
        <f>J115+J116+J117+J118</f>
        <v>849.853</v>
      </c>
      <c r="K114" s="23">
        <f>K115+K116+K117+K118</f>
        <v>380.04</v>
      </c>
      <c r="L114" s="23">
        <f>L115+L116+L117+L118</f>
        <v>380.04</v>
      </c>
    </row>
    <row r="115" spans="1:12" ht="23.25" customHeight="1">
      <c r="A115" s="20"/>
      <c r="B115" s="13"/>
      <c r="C115" s="13"/>
      <c r="D115" s="13"/>
      <c r="E115" s="24" t="s">
        <v>19</v>
      </c>
      <c r="F115" s="25"/>
      <c r="G115" s="26"/>
      <c r="H115" s="26"/>
      <c r="I115" s="26"/>
      <c r="J115" s="28"/>
      <c r="K115" s="28"/>
      <c r="L115" s="28"/>
    </row>
    <row r="116" spans="1:12" ht="23.25" customHeight="1">
      <c r="A116" s="20"/>
      <c r="B116" s="13"/>
      <c r="C116" s="13"/>
      <c r="D116" s="13"/>
      <c r="E116" s="24" t="s">
        <v>20</v>
      </c>
      <c r="F116" s="25"/>
      <c r="G116" s="26"/>
      <c r="H116" s="26"/>
      <c r="I116" s="26"/>
      <c r="J116" s="28"/>
      <c r="K116" s="28"/>
      <c r="L116" s="28"/>
    </row>
    <row r="117" spans="1:13" ht="23.25" customHeight="1">
      <c r="A117" s="20"/>
      <c r="B117" s="13"/>
      <c r="C117" s="13"/>
      <c r="D117" s="13"/>
      <c r="E117" s="24" t="s">
        <v>21</v>
      </c>
      <c r="F117" s="25">
        <f>G117+H117+I117+J117+K117+L117</f>
        <v>7647.898600000001</v>
      </c>
      <c r="G117" s="31">
        <v>1224.313</v>
      </c>
      <c r="H117" s="31">
        <f>50.112+2206.133+69.1+300+260.9+15.126-4.305</f>
        <v>2897.0660000000003</v>
      </c>
      <c r="I117" s="31">
        <f>1657.688+258.8986</f>
        <v>1916.5866</v>
      </c>
      <c r="J117" s="31">
        <f>666.443+183.41</f>
        <v>849.853</v>
      </c>
      <c r="K117" s="31">
        <f>380.04</f>
        <v>380.04</v>
      </c>
      <c r="L117" s="31">
        <f>380.04</f>
        <v>380.04</v>
      </c>
      <c r="M117" s="48"/>
    </row>
    <row r="118" spans="1:12" ht="49.5" customHeight="1">
      <c r="A118" s="20"/>
      <c r="B118" s="13"/>
      <c r="C118" s="13"/>
      <c r="D118" s="13"/>
      <c r="E118" s="29" t="s">
        <v>22</v>
      </c>
      <c r="F118" s="47"/>
      <c r="G118" s="26"/>
      <c r="H118" s="27"/>
      <c r="I118" s="27"/>
      <c r="J118" s="28"/>
      <c r="K118" s="28"/>
      <c r="L118" s="28"/>
    </row>
    <row r="119" spans="1:12" ht="25.5" customHeight="1">
      <c r="A119" s="20">
        <v>4</v>
      </c>
      <c r="B119" s="13" t="s">
        <v>67</v>
      </c>
      <c r="C119" s="13" t="s">
        <v>16</v>
      </c>
      <c r="D119" s="13" t="s">
        <v>17</v>
      </c>
      <c r="E119" s="22" t="s">
        <v>18</v>
      </c>
      <c r="F119" s="23">
        <f>F120+F121+F122</f>
        <v>2845315.8574300003</v>
      </c>
      <c r="G119" s="30">
        <f>SUM(G120:G123)</f>
        <v>420828.63894</v>
      </c>
      <c r="H119" s="30">
        <f>SUM(H120:H123)</f>
        <v>456639.85046</v>
      </c>
      <c r="I119" s="30">
        <f>SUM(I120:I123)</f>
        <v>428939.40272</v>
      </c>
      <c r="J119" s="30">
        <f>SUM(J120:J123)</f>
        <v>477833.19142000005</v>
      </c>
      <c r="K119" s="30">
        <f>SUM(K120:K123)</f>
        <v>535277.27868</v>
      </c>
      <c r="L119" s="30">
        <f>SUM(L120:L123)</f>
        <v>525797.4952100001</v>
      </c>
    </row>
    <row r="120" spans="1:12" ht="25.5" customHeight="1">
      <c r="A120" s="20"/>
      <c r="B120" s="13"/>
      <c r="C120" s="13"/>
      <c r="D120" s="13"/>
      <c r="E120" s="24" t="s">
        <v>19</v>
      </c>
      <c r="F120" s="49">
        <f aca="true" t="shared" si="0" ref="F120:F122">G120+H120+I120+J120+K120+L120</f>
        <v>337282.31097999995</v>
      </c>
      <c r="G120" s="49">
        <v>51392.92243</v>
      </c>
      <c r="H120" s="49">
        <f>H160+H170+H175+H185</f>
        <v>48796.01915</v>
      </c>
      <c r="I120" s="49">
        <f>I160+I170+I175+I185</f>
        <v>55393.63572</v>
      </c>
      <c r="J120" s="49">
        <f>J160+J170+J175+J185</f>
        <v>63571.36421</v>
      </c>
      <c r="K120" s="49">
        <f>K160+K170+K175+K185</f>
        <v>64058.61246999999</v>
      </c>
      <c r="L120" s="49">
        <f>L160+L170+L175+L185</f>
        <v>54069.757</v>
      </c>
    </row>
    <row r="121" spans="1:12" ht="25.5" customHeight="1">
      <c r="A121" s="20"/>
      <c r="B121" s="13"/>
      <c r="C121" s="13"/>
      <c r="D121" s="13"/>
      <c r="E121" s="24" t="s">
        <v>20</v>
      </c>
      <c r="F121" s="49">
        <f t="shared" si="0"/>
        <v>2507751.93545</v>
      </c>
      <c r="G121" s="49">
        <v>369258.00551</v>
      </c>
      <c r="H121" s="49">
        <f>H131+H136+H141+H146+H151+H156+H166+H181+H186</f>
        <v>407748.19130999997</v>
      </c>
      <c r="I121" s="49">
        <f>I131+I136+I141+I146+I151+I156+I166+I181+I186</f>
        <v>373537.50700000004</v>
      </c>
      <c r="J121" s="49">
        <f>J131+J136+J141+J146+J151+J156+J166+J181+J186+J191+J196+J201+J206</f>
        <v>414261.82721</v>
      </c>
      <c r="K121" s="49">
        <f>K131+K136+K141+K146+K151+K156+K166+K181+K186+K191+K196+K201+K206</f>
        <v>471218.66621000005</v>
      </c>
      <c r="L121" s="49">
        <f>L131+L136+L141+L146+L151+L156+L166+L181+L186+L191+L196+L201+L206</f>
        <v>471727.73821000004</v>
      </c>
    </row>
    <row r="122" spans="1:12" ht="25.5" customHeight="1">
      <c r="A122" s="20"/>
      <c r="B122" s="13"/>
      <c r="C122" s="13"/>
      <c r="D122" s="13"/>
      <c r="E122" s="24" t="s">
        <v>21</v>
      </c>
      <c r="F122" s="49">
        <f t="shared" si="0"/>
        <v>281.611</v>
      </c>
      <c r="G122" s="49">
        <f>G132+G137+G142+G147+G157+G167+G182+G187+G152</f>
        <v>177.711</v>
      </c>
      <c r="H122" s="49">
        <f>H132+H137+H142+H147+H157+H167+H182+H187+H152</f>
        <v>95.64000000000001</v>
      </c>
      <c r="I122" s="49">
        <f>I132+I137+I142+I147+I157+I167+I182+I187+I152</f>
        <v>8.26</v>
      </c>
      <c r="J122" s="49">
        <f>J132+J137+J142+J147+J157+J167+J182+J187+J152</f>
        <v>0</v>
      </c>
      <c r="K122" s="49">
        <f>K132+K137+K142+K147+K157+K167+K182+K187+K152</f>
        <v>0</v>
      </c>
      <c r="L122" s="49">
        <f>L132+L137+L142+L147+L157+L167+L182+L187+L152</f>
        <v>0</v>
      </c>
    </row>
    <row r="123" spans="1:12" ht="25.5" customHeight="1">
      <c r="A123" s="20"/>
      <c r="B123" s="13"/>
      <c r="C123" s="13"/>
      <c r="D123" s="13"/>
      <c r="E123" s="29" t="s">
        <v>22</v>
      </c>
      <c r="F123" s="25"/>
      <c r="G123" s="26"/>
      <c r="H123" s="27"/>
      <c r="I123" s="27"/>
      <c r="J123" s="27"/>
      <c r="K123" s="27"/>
      <c r="L123" s="27"/>
    </row>
    <row r="124" spans="1:12" ht="25.5" customHeight="1">
      <c r="A124" s="20" t="s">
        <v>68</v>
      </c>
      <c r="B124" s="13" t="s">
        <v>69</v>
      </c>
      <c r="C124" s="13" t="s">
        <v>16</v>
      </c>
      <c r="D124" s="13" t="s">
        <v>17</v>
      </c>
      <c r="E124" s="22" t="s">
        <v>18</v>
      </c>
      <c r="F124" s="30">
        <f>F134+F129</f>
        <v>159394.23400000003</v>
      </c>
      <c r="G124" s="30">
        <f>SUM(G125:G128)</f>
        <v>26226.994</v>
      </c>
      <c r="H124" s="30">
        <f>SUM(H125:H128)</f>
        <v>26144.923000000003</v>
      </c>
      <c r="I124" s="30">
        <f>SUM(I125:I128)</f>
        <v>27099.591999999997</v>
      </c>
      <c r="J124" s="30">
        <f>SUM(J125:J128)</f>
        <v>22759.451</v>
      </c>
      <c r="K124" s="30">
        <f>SUM(K125:K128)</f>
        <v>28581.637000000002</v>
      </c>
      <c r="L124" s="30">
        <f>SUM(L125:L128)</f>
        <v>28581.637000000002</v>
      </c>
    </row>
    <row r="125" spans="1:12" ht="25.5" customHeight="1">
      <c r="A125" s="20"/>
      <c r="B125" s="13"/>
      <c r="C125" s="13"/>
      <c r="D125" s="13"/>
      <c r="E125" s="24" t="s">
        <v>19</v>
      </c>
      <c r="F125" s="23"/>
      <c r="G125" s="26"/>
      <c r="H125" s="26"/>
      <c r="I125" s="26"/>
      <c r="J125" s="28"/>
      <c r="K125" s="28"/>
      <c r="L125" s="28"/>
    </row>
    <row r="126" spans="1:12" ht="25.5" customHeight="1">
      <c r="A126" s="20"/>
      <c r="B126" s="13"/>
      <c r="C126" s="13"/>
      <c r="D126" s="13"/>
      <c r="E126" s="24" t="s">
        <v>20</v>
      </c>
      <c r="F126" s="25">
        <f aca="true" t="shared" si="1" ref="F126:F127">G126+H126+I126+J126+K126+L126</f>
        <v>159112.62300000002</v>
      </c>
      <c r="G126" s="25">
        <f>G131+G136</f>
        <v>26049.283</v>
      </c>
      <c r="H126" s="25">
        <f>H131+H136</f>
        <v>26049.283000000003</v>
      </c>
      <c r="I126" s="25">
        <f>I131+I136</f>
        <v>27091.332</v>
      </c>
      <c r="J126" s="25">
        <f>J131+J136</f>
        <v>22759.451</v>
      </c>
      <c r="K126" s="25">
        <f>K131+K136</f>
        <v>28581.637000000002</v>
      </c>
      <c r="L126" s="25">
        <f>L131+L136</f>
        <v>28581.637000000002</v>
      </c>
    </row>
    <row r="127" spans="1:12" ht="25.5" customHeight="1">
      <c r="A127" s="20"/>
      <c r="B127" s="13"/>
      <c r="C127" s="13"/>
      <c r="D127" s="13"/>
      <c r="E127" s="24" t="s">
        <v>21</v>
      </c>
      <c r="F127" s="25">
        <f t="shared" si="1"/>
        <v>281.611</v>
      </c>
      <c r="G127" s="39">
        <f>G137</f>
        <v>177.711</v>
      </c>
      <c r="H127" s="39">
        <f>H137</f>
        <v>95.64000000000001</v>
      </c>
      <c r="I127" s="39">
        <f>I137</f>
        <v>8.26</v>
      </c>
      <c r="J127" s="28"/>
      <c r="K127" s="28"/>
      <c r="L127" s="28"/>
    </row>
    <row r="128" spans="1:12" ht="25.5" customHeight="1">
      <c r="A128" s="20"/>
      <c r="B128" s="13"/>
      <c r="C128" s="13"/>
      <c r="D128" s="13"/>
      <c r="E128" s="29" t="s">
        <v>22</v>
      </c>
      <c r="F128" s="23"/>
      <c r="G128" s="26"/>
      <c r="H128" s="26"/>
      <c r="I128" s="26"/>
      <c r="J128" s="28"/>
      <c r="K128" s="28"/>
      <c r="L128" s="28"/>
    </row>
    <row r="129" spans="1:12" ht="24.75" customHeight="1">
      <c r="A129" s="33" t="s">
        <v>70</v>
      </c>
      <c r="B129" s="13" t="s">
        <v>71</v>
      </c>
      <c r="C129" s="13" t="s">
        <v>16</v>
      </c>
      <c r="D129" s="13" t="s">
        <v>17</v>
      </c>
      <c r="E129" s="22" t="s">
        <v>18</v>
      </c>
      <c r="F129" s="30">
        <f>SUM(F130:F133)</f>
        <v>138944.63832000003</v>
      </c>
      <c r="G129" s="30">
        <f>SUM(G130:G133)</f>
        <v>22651.55</v>
      </c>
      <c r="H129" s="30">
        <f>SUM(H130:H133)</f>
        <v>22927.414090000002</v>
      </c>
      <c r="I129" s="30">
        <f>SUM(I130:I133)</f>
        <v>23867.65323</v>
      </c>
      <c r="J129" s="30">
        <f>SUM(J130:J133)</f>
        <v>19790.827</v>
      </c>
      <c r="K129" s="30">
        <f>SUM(K130:K133)</f>
        <v>24853.597</v>
      </c>
      <c r="L129" s="30">
        <f>SUM(L130:L133)</f>
        <v>24853.597</v>
      </c>
    </row>
    <row r="130" spans="1:12" ht="24.75" customHeight="1">
      <c r="A130" s="33"/>
      <c r="B130" s="13"/>
      <c r="C130" s="13"/>
      <c r="D130" s="13"/>
      <c r="E130" s="24" t="s">
        <v>19</v>
      </c>
      <c r="F130" s="23"/>
      <c r="G130" s="26"/>
      <c r="H130" s="26"/>
      <c r="I130" s="26"/>
      <c r="J130" s="28"/>
      <c r="K130" s="28"/>
      <c r="L130" s="28"/>
    </row>
    <row r="131" spans="1:12" ht="24.75" customHeight="1">
      <c r="A131" s="33"/>
      <c r="B131" s="13"/>
      <c r="C131" s="13"/>
      <c r="D131" s="13"/>
      <c r="E131" s="24" t="s">
        <v>20</v>
      </c>
      <c r="F131" s="25">
        <f>G131+H131+I131+J131+K131+L131</f>
        <v>138944.63832000003</v>
      </c>
      <c r="G131" s="31">
        <v>22651.55</v>
      </c>
      <c r="H131" s="31">
        <f>22841.51409+85.9</f>
        <v>22927.414090000002</v>
      </c>
      <c r="I131" s="31">
        <f>18041.956+51.5+5464.224+144+165.97323</f>
        <v>23867.65323</v>
      </c>
      <c r="J131" s="31">
        <f>24853.597-5062.77</f>
        <v>19790.827</v>
      </c>
      <c r="K131" s="31">
        <v>24853.597</v>
      </c>
      <c r="L131" s="31">
        <v>24853.597</v>
      </c>
    </row>
    <row r="132" spans="1:12" ht="24.75" customHeight="1">
      <c r="A132" s="33"/>
      <c r="B132" s="13"/>
      <c r="C132" s="13"/>
      <c r="D132" s="13"/>
      <c r="E132" s="24" t="s">
        <v>21</v>
      </c>
      <c r="F132" s="23"/>
      <c r="G132" s="26"/>
      <c r="H132" s="27"/>
      <c r="I132" s="27"/>
      <c r="J132" s="28"/>
      <c r="K132" s="28"/>
      <c r="L132" s="28"/>
    </row>
    <row r="133" spans="1:12" ht="24.75" customHeight="1">
      <c r="A133" s="33"/>
      <c r="B133" s="13"/>
      <c r="C133" s="13"/>
      <c r="D133" s="13"/>
      <c r="E133" s="29" t="s">
        <v>22</v>
      </c>
      <c r="F133" s="23"/>
      <c r="G133" s="26"/>
      <c r="H133" s="27"/>
      <c r="I133" s="27"/>
      <c r="J133" s="28"/>
      <c r="K133" s="28"/>
      <c r="L133" s="28"/>
    </row>
    <row r="134" spans="1:12" ht="24.75" customHeight="1">
      <c r="A134" s="33" t="s">
        <v>72</v>
      </c>
      <c r="B134" s="13" t="s">
        <v>73</v>
      </c>
      <c r="C134" s="13" t="s">
        <v>16</v>
      </c>
      <c r="D134" s="13" t="s">
        <v>17</v>
      </c>
      <c r="E134" s="22" t="s">
        <v>18</v>
      </c>
      <c r="F134" s="23">
        <f>F136+F137</f>
        <v>20449.595680000002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3231.93877</v>
      </c>
      <c r="J134" s="30">
        <f>SUM(J135:J138)</f>
        <v>2968.624</v>
      </c>
      <c r="K134" s="30">
        <f>SUM(K135:K138)</f>
        <v>3728.04</v>
      </c>
      <c r="L134" s="30">
        <f>SUM(L135:L138)</f>
        <v>3728.04</v>
      </c>
    </row>
    <row r="135" spans="1:12" ht="24.75" customHeight="1">
      <c r="A135" s="33"/>
      <c r="B135" s="13"/>
      <c r="C135" s="13"/>
      <c r="D135" s="13"/>
      <c r="E135" s="24" t="s">
        <v>19</v>
      </c>
      <c r="F135" s="23"/>
      <c r="G135" s="26"/>
      <c r="H135" s="26"/>
      <c r="I135" s="26"/>
      <c r="J135" s="28"/>
      <c r="K135" s="28"/>
      <c r="L135" s="28"/>
    </row>
    <row r="136" spans="1:12" ht="24.75" customHeight="1">
      <c r="A136" s="33"/>
      <c r="B136" s="13"/>
      <c r="C136" s="13"/>
      <c r="D136" s="13"/>
      <c r="E136" s="24" t="s">
        <v>20</v>
      </c>
      <c r="F136" s="25">
        <f aca="true" t="shared" si="2" ref="F136:F137">G136+H136+I136+J136+K136+L136</f>
        <v>20167.98468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</f>
        <v>3223.67877</v>
      </c>
      <c r="J136" s="31">
        <f>3728.04-759.416</f>
        <v>2968.624</v>
      </c>
      <c r="K136" s="31">
        <v>3728.04</v>
      </c>
      <c r="L136" s="31">
        <v>3728.04</v>
      </c>
    </row>
    <row r="137" spans="1:12" ht="24.75" customHeight="1">
      <c r="A137" s="33"/>
      <c r="B137" s="13"/>
      <c r="C137" s="13"/>
      <c r="D137" s="13"/>
      <c r="E137" s="24" t="s">
        <v>21</v>
      </c>
      <c r="F137" s="25">
        <f t="shared" si="2"/>
        <v>281.611</v>
      </c>
      <c r="G137" s="39">
        <v>177.711</v>
      </c>
      <c r="H137" s="39">
        <f>26.38+11.71+10.6+46.95</f>
        <v>95.64000000000001</v>
      </c>
      <c r="I137" s="39">
        <v>8.26</v>
      </c>
      <c r="J137" s="28"/>
      <c r="K137" s="28"/>
      <c r="L137" s="28"/>
    </row>
    <row r="138" spans="1:12" ht="24.75" customHeight="1">
      <c r="A138" s="33"/>
      <c r="B138" s="13"/>
      <c r="C138" s="13"/>
      <c r="D138" s="13"/>
      <c r="E138" s="29" t="s">
        <v>22</v>
      </c>
      <c r="F138" s="23"/>
      <c r="G138" s="26"/>
      <c r="H138" s="26"/>
      <c r="I138" s="26"/>
      <c r="J138" s="28"/>
      <c r="K138" s="28"/>
      <c r="L138" s="28"/>
    </row>
    <row r="139" spans="1:12" ht="24.75" customHeight="1">
      <c r="A139" s="20" t="s">
        <v>74</v>
      </c>
      <c r="B139" s="13" t="s">
        <v>75</v>
      </c>
      <c r="C139" s="13" t="s">
        <v>76</v>
      </c>
      <c r="D139" s="13" t="s">
        <v>17</v>
      </c>
      <c r="E139" s="22" t="s">
        <v>18</v>
      </c>
      <c r="F139" s="30">
        <f>SUM(F140:F143)</f>
        <v>29835.942</v>
      </c>
      <c r="G139" s="30">
        <f>SUM(G140:G143)</f>
        <v>9650.344</v>
      </c>
      <c r="H139" s="30">
        <f>SUM(H140:H143)</f>
        <v>9583.451</v>
      </c>
      <c r="I139" s="30">
        <f>SUM(I140:I143)</f>
        <v>10602.147</v>
      </c>
      <c r="J139" s="30">
        <f>SUM(J140:J143)</f>
        <v>0</v>
      </c>
      <c r="K139" s="30">
        <f>SUM(K140:K143)</f>
        <v>0</v>
      </c>
      <c r="L139" s="30">
        <f>SUM(L140:L143)</f>
        <v>0</v>
      </c>
    </row>
    <row r="140" spans="1:12" ht="24.75" customHeight="1">
      <c r="A140" s="20"/>
      <c r="B140" s="13"/>
      <c r="C140" s="13"/>
      <c r="D140" s="13"/>
      <c r="E140" s="24" t="s">
        <v>19</v>
      </c>
      <c r="F140" s="23"/>
      <c r="G140" s="26"/>
      <c r="H140" s="26"/>
      <c r="I140" s="26"/>
      <c r="J140" s="28"/>
      <c r="K140" s="28"/>
      <c r="L140" s="28"/>
    </row>
    <row r="141" spans="1:12" ht="24.75" customHeight="1">
      <c r="A141" s="20"/>
      <c r="B141" s="13"/>
      <c r="C141" s="13"/>
      <c r="D141" s="13"/>
      <c r="E141" s="24" t="s">
        <v>20</v>
      </c>
      <c r="F141" s="25">
        <f>G141+H141+I141+J141+K141+L141</f>
        <v>29835.942</v>
      </c>
      <c r="G141" s="31">
        <v>9650.344</v>
      </c>
      <c r="H141" s="31">
        <f>9843.451-267.18492+7.18492</f>
        <v>9583.451</v>
      </c>
      <c r="I141" s="31">
        <f>272.147+10330</f>
        <v>10602.147</v>
      </c>
      <c r="J141" s="31">
        <v>0</v>
      </c>
      <c r="K141" s="31">
        <v>0</v>
      </c>
      <c r="L141" s="31">
        <v>0</v>
      </c>
    </row>
    <row r="142" spans="1:12" ht="24.75" customHeight="1">
      <c r="A142" s="20"/>
      <c r="B142" s="13"/>
      <c r="C142" s="13"/>
      <c r="D142" s="13"/>
      <c r="E142" s="24" t="s">
        <v>21</v>
      </c>
      <c r="F142" s="23"/>
      <c r="G142" s="26"/>
      <c r="H142" s="27"/>
      <c r="I142" s="27"/>
      <c r="J142" s="28"/>
      <c r="K142" s="28"/>
      <c r="L142" s="28"/>
    </row>
    <row r="143" spans="1:12" ht="44.25" customHeight="1">
      <c r="A143" s="20"/>
      <c r="B143" s="13"/>
      <c r="C143" s="13"/>
      <c r="D143" s="13"/>
      <c r="E143" s="29" t="s">
        <v>22</v>
      </c>
      <c r="F143" s="23"/>
      <c r="G143" s="26"/>
      <c r="H143" s="27"/>
      <c r="I143" s="27"/>
      <c r="J143" s="28"/>
      <c r="K143" s="28"/>
      <c r="L143" s="28"/>
    </row>
    <row r="144" spans="1:12" ht="24.75" customHeight="1">
      <c r="A144" s="20" t="s">
        <v>77</v>
      </c>
      <c r="B144" s="13" t="s">
        <v>78</v>
      </c>
      <c r="C144" s="13" t="s">
        <v>16</v>
      </c>
      <c r="D144" s="13" t="s">
        <v>17</v>
      </c>
      <c r="E144" s="22" t="s">
        <v>18</v>
      </c>
      <c r="F144" s="30">
        <f>SUM(F145:F148)</f>
        <v>1021019.52387</v>
      </c>
      <c r="G144" s="30">
        <f>SUM(G145:G148)</f>
        <v>156947.77687</v>
      </c>
      <c r="H144" s="30">
        <f>SUM(H145:H148)</f>
        <v>173533.683</v>
      </c>
      <c r="I144" s="30">
        <f>SUM(I145:I148)</f>
        <v>141038.175</v>
      </c>
      <c r="J144" s="30">
        <f>SUM(J145:J148)</f>
        <v>161623.089</v>
      </c>
      <c r="K144" s="30">
        <f>SUM(K145:K148)</f>
        <v>193938.4</v>
      </c>
      <c r="L144" s="30">
        <f>SUM(L145:L148)</f>
        <v>193938.4</v>
      </c>
    </row>
    <row r="145" spans="1:12" ht="24.75" customHeight="1">
      <c r="A145" s="20"/>
      <c r="B145" s="13"/>
      <c r="C145" s="13"/>
      <c r="D145" s="13"/>
      <c r="E145" s="24" t="s">
        <v>19</v>
      </c>
      <c r="F145" s="23"/>
      <c r="G145" s="26"/>
      <c r="H145" s="27"/>
      <c r="I145" s="27"/>
      <c r="J145" s="28"/>
      <c r="K145" s="28"/>
      <c r="L145" s="28"/>
    </row>
    <row r="146" spans="1:12" ht="24.75" customHeight="1">
      <c r="A146" s="20"/>
      <c r="B146" s="13"/>
      <c r="C146" s="13"/>
      <c r="D146" s="13"/>
      <c r="E146" s="24" t="s">
        <v>20</v>
      </c>
      <c r="F146" s="25">
        <f>G146+H146+I146+J146+K146+L146</f>
        <v>1021019.52387</v>
      </c>
      <c r="G146" s="31">
        <v>156947.77687</v>
      </c>
      <c r="H146" s="31">
        <f>139842.068+34496.83-805.215</f>
        <v>173533.683</v>
      </c>
      <c r="I146" s="31">
        <f>144368.685-3330.51</f>
        <v>141038.175</v>
      </c>
      <c r="J146" s="31">
        <v>161623.089</v>
      </c>
      <c r="K146" s="31">
        <v>193938.4</v>
      </c>
      <c r="L146" s="31">
        <v>193938.4</v>
      </c>
    </row>
    <row r="147" spans="1:12" ht="24.75" customHeight="1">
      <c r="A147" s="20"/>
      <c r="B147" s="13"/>
      <c r="C147" s="13"/>
      <c r="D147" s="13"/>
      <c r="E147" s="24" t="s">
        <v>21</v>
      </c>
      <c r="F147" s="23"/>
      <c r="G147" s="26"/>
      <c r="H147" s="27"/>
      <c r="I147" s="27"/>
      <c r="J147" s="28"/>
      <c r="K147" s="28"/>
      <c r="L147" s="28"/>
    </row>
    <row r="148" spans="1:12" ht="24.75" customHeight="1">
      <c r="A148" s="20"/>
      <c r="B148" s="13"/>
      <c r="C148" s="13"/>
      <c r="D148" s="13"/>
      <c r="E148" s="29" t="s">
        <v>22</v>
      </c>
      <c r="F148" s="23"/>
      <c r="G148" s="26"/>
      <c r="H148" s="27"/>
      <c r="I148" s="27"/>
      <c r="J148" s="28"/>
      <c r="K148" s="28"/>
      <c r="L148" s="28"/>
    </row>
    <row r="149" spans="1:12" ht="26.25" customHeight="1">
      <c r="A149" s="20" t="s">
        <v>79</v>
      </c>
      <c r="B149" s="13" t="s">
        <v>80</v>
      </c>
      <c r="C149" s="13" t="s">
        <v>76</v>
      </c>
      <c r="D149" s="13" t="s">
        <v>17</v>
      </c>
      <c r="E149" s="22" t="s">
        <v>18</v>
      </c>
      <c r="F149" s="30">
        <f>SUM(F150:F153)</f>
        <v>1615.6793300000002</v>
      </c>
      <c r="G149" s="30">
        <f>SUM(G150:G153)</f>
        <v>453.91715</v>
      </c>
      <c r="H149" s="30">
        <f>SUM(H150:H153)</f>
        <v>640.6270000000001</v>
      </c>
      <c r="I149" s="30">
        <f>SUM(I150:I153)</f>
        <v>521.13518</v>
      </c>
      <c r="J149" s="30">
        <f>SUM(J150:J153)</f>
        <v>0</v>
      </c>
      <c r="K149" s="30">
        <f>SUM(K150:K153)</f>
        <v>0</v>
      </c>
      <c r="L149" s="30">
        <f>SUM(L150:L153)</f>
        <v>0</v>
      </c>
    </row>
    <row r="150" spans="1:12" ht="26.25" customHeight="1">
      <c r="A150" s="20"/>
      <c r="B150" s="13"/>
      <c r="C150" s="13"/>
      <c r="D150" s="13"/>
      <c r="E150" s="24" t="s">
        <v>19</v>
      </c>
      <c r="F150" s="23"/>
      <c r="G150" s="26"/>
      <c r="H150" s="27"/>
      <c r="I150" s="27"/>
      <c r="J150" s="28"/>
      <c r="K150" s="28"/>
      <c r="L150" s="28"/>
    </row>
    <row r="151" spans="1:12" ht="26.25" customHeight="1">
      <c r="A151" s="20"/>
      <c r="B151" s="13"/>
      <c r="C151" s="13"/>
      <c r="D151" s="13"/>
      <c r="E151" s="24" t="s">
        <v>20</v>
      </c>
      <c r="F151" s="25">
        <f>G151+H151+I151+J151+K151+L151</f>
        <v>1615.6793300000002</v>
      </c>
      <c r="G151" s="31">
        <v>453.91715</v>
      </c>
      <c r="H151" s="31">
        <f>670.267-29.64</f>
        <v>640.6270000000001</v>
      </c>
      <c r="I151" s="31">
        <f>798.676-277.54082</f>
        <v>521.13518</v>
      </c>
      <c r="J151" s="31">
        <v>0</v>
      </c>
      <c r="K151" s="31">
        <v>0</v>
      </c>
      <c r="L151" s="31">
        <v>0</v>
      </c>
    </row>
    <row r="152" spans="1:12" ht="26.25" customHeight="1">
      <c r="A152" s="20"/>
      <c r="B152" s="13"/>
      <c r="C152" s="13"/>
      <c r="D152" s="13"/>
      <c r="E152" s="24" t="s">
        <v>21</v>
      </c>
      <c r="F152" s="23"/>
      <c r="G152" s="26"/>
      <c r="H152" s="27"/>
      <c r="I152" s="27"/>
      <c r="J152" s="28"/>
      <c r="K152" s="28"/>
      <c r="L152" s="28"/>
    </row>
    <row r="153" spans="1:12" ht="26.25" customHeight="1">
      <c r="A153" s="20"/>
      <c r="B153" s="13"/>
      <c r="C153" s="13"/>
      <c r="D153" s="13"/>
      <c r="E153" s="29" t="s">
        <v>22</v>
      </c>
      <c r="F153" s="23"/>
      <c r="G153" s="26"/>
      <c r="H153" s="27"/>
      <c r="I153" s="27"/>
      <c r="J153" s="28"/>
      <c r="K153" s="28"/>
      <c r="L153" s="28"/>
    </row>
    <row r="154" spans="1:12" ht="26.25" customHeight="1">
      <c r="A154" s="20" t="s">
        <v>81</v>
      </c>
      <c r="B154" s="13" t="s">
        <v>82</v>
      </c>
      <c r="C154" s="13" t="s">
        <v>76</v>
      </c>
      <c r="D154" s="13" t="s">
        <v>17</v>
      </c>
      <c r="E154" s="22" t="s">
        <v>18</v>
      </c>
      <c r="F154" s="30">
        <f>SUM(F155:F158)</f>
        <v>3137.72802</v>
      </c>
      <c r="G154" s="30">
        <f>SUM(G155:G158)</f>
        <v>982.5577</v>
      </c>
      <c r="H154" s="30">
        <f>SUM(H155:H158)</f>
        <v>1009.00032</v>
      </c>
      <c r="I154" s="30">
        <f>SUM(I155:I158)</f>
        <v>1146.17</v>
      </c>
      <c r="J154" s="30">
        <f>SUM(J155:J158)</f>
        <v>0</v>
      </c>
      <c r="K154" s="30">
        <f>SUM(K155:K158)</f>
        <v>0</v>
      </c>
      <c r="L154" s="30">
        <f>SUM(L155:L158)</f>
        <v>0</v>
      </c>
    </row>
    <row r="155" spans="1:12" ht="26.25" customHeight="1">
      <c r="A155" s="20"/>
      <c r="B155" s="13"/>
      <c r="C155" s="13"/>
      <c r="D155" s="13"/>
      <c r="E155" s="24" t="s">
        <v>19</v>
      </c>
      <c r="F155" s="23"/>
      <c r="G155" s="26"/>
      <c r="H155" s="27"/>
      <c r="I155" s="27"/>
      <c r="J155" s="28"/>
      <c r="K155" s="28"/>
      <c r="L155" s="28"/>
    </row>
    <row r="156" spans="1:12" ht="26.25" customHeight="1">
      <c r="A156" s="20"/>
      <c r="B156" s="13"/>
      <c r="C156" s="13"/>
      <c r="D156" s="13"/>
      <c r="E156" s="24" t="s">
        <v>20</v>
      </c>
      <c r="F156" s="25">
        <f>G156+H156+I156+J156+K156+L156</f>
        <v>3137.72802</v>
      </c>
      <c r="G156" s="31">
        <v>982.5577</v>
      </c>
      <c r="H156" s="31">
        <f>977.80786+31.19246</f>
        <v>1009.00032</v>
      </c>
      <c r="I156" s="31">
        <f>27.17+1014+105</f>
        <v>1146.17</v>
      </c>
      <c r="J156" s="31">
        <v>0</v>
      </c>
      <c r="K156" s="31">
        <v>0</v>
      </c>
      <c r="L156" s="31">
        <v>0</v>
      </c>
    </row>
    <row r="157" spans="1:12" ht="26.25" customHeight="1">
      <c r="A157" s="20"/>
      <c r="B157" s="13"/>
      <c r="C157" s="13"/>
      <c r="D157" s="13"/>
      <c r="E157" s="24" t="s">
        <v>21</v>
      </c>
      <c r="F157" s="23"/>
      <c r="G157" s="26"/>
      <c r="H157" s="27"/>
      <c r="I157" s="27"/>
      <c r="J157" s="28"/>
      <c r="K157" s="28"/>
      <c r="L157" s="28"/>
    </row>
    <row r="158" spans="1:12" ht="26.25" customHeight="1">
      <c r="A158" s="20"/>
      <c r="B158" s="13"/>
      <c r="C158" s="13"/>
      <c r="D158" s="13"/>
      <c r="E158" s="29" t="s">
        <v>22</v>
      </c>
      <c r="F158" s="23"/>
      <c r="G158" s="26"/>
      <c r="H158" s="27"/>
      <c r="I158" s="27"/>
      <c r="J158" s="28"/>
      <c r="K158" s="28"/>
      <c r="L158" s="28"/>
    </row>
    <row r="159" spans="1:12" ht="26.25" customHeight="1">
      <c r="A159" s="20" t="s">
        <v>83</v>
      </c>
      <c r="B159" s="13" t="s">
        <v>84</v>
      </c>
      <c r="C159" s="13" t="s">
        <v>16</v>
      </c>
      <c r="D159" s="13" t="s">
        <v>17</v>
      </c>
      <c r="E159" s="50" t="s">
        <v>18</v>
      </c>
      <c r="F159" s="51">
        <f>SUM(F160:F163)</f>
        <v>288787.269</v>
      </c>
      <c r="G159" s="51">
        <f>SUM(G160:G163)</f>
        <v>41020.323</v>
      </c>
      <c r="H159" s="51">
        <f>SUM(H160:H163)</f>
        <v>39851.398</v>
      </c>
      <c r="I159" s="51">
        <f>SUM(I160:I163)</f>
        <v>45990.661</v>
      </c>
      <c r="J159" s="51">
        <f>SUM(J160:J163)</f>
        <v>53877.716</v>
      </c>
      <c r="K159" s="51">
        <f>SUM(K160:K163)</f>
        <v>53977.414</v>
      </c>
      <c r="L159" s="51">
        <f>SUM(L160:L163)</f>
        <v>54069.757</v>
      </c>
    </row>
    <row r="160" spans="1:12" ht="26.25" customHeight="1">
      <c r="A160" s="20"/>
      <c r="B160" s="13"/>
      <c r="C160" s="13"/>
      <c r="D160" s="13"/>
      <c r="E160" s="24" t="s">
        <v>19</v>
      </c>
      <c r="F160" s="25">
        <f>G160+H160+I160+J160+K160+L160</f>
        <v>288787.269</v>
      </c>
      <c r="G160" s="31">
        <v>41020.323</v>
      </c>
      <c r="H160" s="31">
        <f>36206.313+3645.085</f>
        <v>39851.398</v>
      </c>
      <c r="I160" s="31">
        <f>4492.737+47808.293-6310.369</f>
        <v>45990.661</v>
      </c>
      <c r="J160" s="31">
        <v>53877.716</v>
      </c>
      <c r="K160" s="31">
        <v>53977.414</v>
      </c>
      <c r="L160" s="31">
        <v>54069.757</v>
      </c>
    </row>
    <row r="161" spans="1:12" ht="26.25" customHeight="1">
      <c r="A161" s="20"/>
      <c r="B161" s="13"/>
      <c r="C161" s="13"/>
      <c r="D161" s="13"/>
      <c r="E161" s="24" t="s">
        <v>20</v>
      </c>
      <c r="F161" s="31"/>
      <c r="G161" s="26"/>
      <c r="H161" s="26"/>
      <c r="I161" s="26"/>
      <c r="J161" s="28"/>
      <c r="K161" s="28"/>
      <c r="L161" s="28"/>
    </row>
    <row r="162" spans="1:12" ht="26.25" customHeight="1">
      <c r="A162" s="20"/>
      <c r="B162" s="13"/>
      <c r="C162" s="13"/>
      <c r="D162" s="13"/>
      <c r="E162" s="24" t="s">
        <v>21</v>
      </c>
      <c r="F162" s="31"/>
      <c r="G162" s="26"/>
      <c r="H162" s="26"/>
      <c r="I162" s="26"/>
      <c r="J162" s="28"/>
      <c r="K162" s="28"/>
      <c r="L162" s="28"/>
    </row>
    <row r="163" spans="1:12" ht="26.25" customHeight="1">
      <c r="A163" s="20"/>
      <c r="B163" s="13"/>
      <c r="C163" s="13"/>
      <c r="D163" s="13"/>
      <c r="E163" s="29" t="s">
        <v>22</v>
      </c>
      <c r="F163" s="31"/>
      <c r="G163" s="26"/>
      <c r="H163" s="26"/>
      <c r="I163" s="26"/>
      <c r="J163" s="28"/>
      <c r="K163" s="28"/>
      <c r="L163" s="28"/>
    </row>
    <row r="164" spans="1:12" ht="26.25" customHeight="1">
      <c r="A164" s="20" t="s">
        <v>85</v>
      </c>
      <c r="B164" s="13" t="s">
        <v>86</v>
      </c>
      <c r="C164" s="13" t="s">
        <v>16</v>
      </c>
      <c r="D164" s="13" t="s">
        <v>17</v>
      </c>
      <c r="E164" s="22" t="s">
        <v>18</v>
      </c>
      <c r="F164" s="30">
        <f>SUM(F165:F168)</f>
        <v>829235.60845</v>
      </c>
      <c r="G164" s="30">
        <f>SUM(G165:G168)</f>
        <v>102312.881</v>
      </c>
      <c r="H164" s="30">
        <f>SUM(H165:H168)</f>
        <v>126439</v>
      </c>
      <c r="I164" s="30">
        <f>SUM(I165:I168)</f>
        <v>137983.49482</v>
      </c>
      <c r="J164" s="30">
        <f>SUM(J165:J168)</f>
        <v>154166.74421</v>
      </c>
      <c r="K164" s="30">
        <f>SUM(K165:K168)</f>
        <v>154166.74421</v>
      </c>
      <c r="L164" s="30">
        <f>SUM(L165:L168)</f>
        <v>154166.74421</v>
      </c>
    </row>
    <row r="165" spans="1:12" ht="26.25" customHeight="1">
      <c r="A165" s="20"/>
      <c r="B165" s="13"/>
      <c r="C165" s="13"/>
      <c r="D165" s="13"/>
      <c r="E165" s="24" t="s">
        <v>19</v>
      </c>
      <c r="F165" s="31"/>
      <c r="G165" s="26"/>
      <c r="H165" s="27"/>
      <c r="I165" s="27"/>
      <c r="J165" s="28"/>
      <c r="K165" s="28"/>
      <c r="L165" s="28"/>
    </row>
    <row r="166" spans="1:12" ht="26.25" customHeight="1">
      <c r="A166" s="20"/>
      <c r="B166" s="13"/>
      <c r="C166" s="13"/>
      <c r="D166" s="13"/>
      <c r="E166" s="24" t="s">
        <v>20</v>
      </c>
      <c r="F166" s="25">
        <f>G166+H166+I166+J166+K166+L166</f>
        <v>829235.60845</v>
      </c>
      <c r="G166" s="31">
        <v>102312.881</v>
      </c>
      <c r="H166" s="31">
        <f>126439</f>
        <v>126439</v>
      </c>
      <c r="I166" s="31">
        <f>137983.49482</f>
        <v>137983.49482</v>
      </c>
      <c r="J166" s="31">
        <v>154166.74421</v>
      </c>
      <c r="K166" s="31">
        <v>154166.74421</v>
      </c>
      <c r="L166" s="31">
        <v>154166.74421</v>
      </c>
    </row>
    <row r="167" spans="1:12" ht="26.25" customHeight="1">
      <c r="A167" s="20"/>
      <c r="B167" s="13"/>
      <c r="C167" s="13"/>
      <c r="D167" s="13"/>
      <c r="E167" s="24" t="s">
        <v>21</v>
      </c>
      <c r="F167" s="31"/>
      <c r="G167" s="26"/>
      <c r="H167" s="27"/>
      <c r="I167" s="27"/>
      <c r="J167" s="28"/>
      <c r="K167" s="28"/>
      <c r="L167" s="28"/>
    </row>
    <row r="168" spans="1:12" ht="26.25" customHeight="1">
      <c r="A168" s="20"/>
      <c r="B168" s="13"/>
      <c r="C168" s="13"/>
      <c r="D168" s="13"/>
      <c r="E168" s="29" t="s">
        <v>22</v>
      </c>
      <c r="F168" s="31"/>
      <c r="G168" s="26"/>
      <c r="H168" s="27"/>
      <c r="I168" s="27"/>
      <c r="J168" s="28"/>
      <c r="K168" s="28"/>
      <c r="L168" s="28"/>
    </row>
    <row r="169" spans="1:12" ht="25.5" customHeight="1">
      <c r="A169" s="20" t="s">
        <v>87</v>
      </c>
      <c r="B169" s="13" t="s">
        <v>88</v>
      </c>
      <c r="C169" s="13" t="s">
        <v>9</v>
      </c>
      <c r="D169" s="13" t="s">
        <v>17</v>
      </c>
      <c r="E169" s="22" t="s">
        <v>18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  <c r="L169" s="30">
        <f>SUM(L170:L173)</f>
        <v>0</v>
      </c>
    </row>
    <row r="170" spans="1:12" ht="25.5" customHeight="1">
      <c r="A170" s="20"/>
      <c r="B170" s="13"/>
      <c r="C170" s="13"/>
      <c r="D170" s="13"/>
      <c r="E170" s="24" t="s">
        <v>19</v>
      </c>
      <c r="F170" s="25">
        <f>G170+H170+I170+J170+K170+L170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  <c r="L170" s="31">
        <v>0</v>
      </c>
    </row>
    <row r="171" spans="1:12" ht="25.5" customHeight="1">
      <c r="A171" s="20"/>
      <c r="B171" s="13"/>
      <c r="C171" s="13"/>
      <c r="D171" s="13"/>
      <c r="E171" s="24" t="s">
        <v>20</v>
      </c>
      <c r="F171" s="31"/>
      <c r="G171" s="26"/>
      <c r="H171" s="27"/>
      <c r="I171" s="27"/>
      <c r="J171" s="28"/>
      <c r="K171" s="28"/>
      <c r="L171" s="28"/>
    </row>
    <row r="172" spans="1:12" ht="25.5" customHeight="1">
      <c r="A172" s="20"/>
      <c r="B172" s="13"/>
      <c r="C172" s="13"/>
      <c r="D172" s="13"/>
      <c r="E172" s="24" t="s">
        <v>21</v>
      </c>
      <c r="F172" s="31"/>
      <c r="G172" s="26"/>
      <c r="H172" s="27"/>
      <c r="I172" s="27"/>
      <c r="J172" s="28"/>
      <c r="K172" s="28"/>
      <c r="L172" s="28"/>
    </row>
    <row r="173" spans="1:12" ht="25.5" customHeight="1">
      <c r="A173" s="20"/>
      <c r="B173" s="13"/>
      <c r="C173" s="13"/>
      <c r="D173" s="13"/>
      <c r="E173" s="29" t="s">
        <v>22</v>
      </c>
      <c r="F173" s="31"/>
      <c r="G173" s="26"/>
      <c r="H173" s="27"/>
      <c r="I173" s="27"/>
      <c r="J173" s="28"/>
      <c r="K173" s="28"/>
      <c r="L173" s="28"/>
    </row>
    <row r="174" spans="1:12" ht="25.5" customHeight="1">
      <c r="A174" s="20" t="s">
        <v>89</v>
      </c>
      <c r="B174" s="13" t="s">
        <v>90</v>
      </c>
      <c r="C174" s="13" t="s">
        <v>91</v>
      </c>
      <c r="D174" s="13" t="s">
        <v>17</v>
      </c>
      <c r="E174" s="22" t="s">
        <v>18</v>
      </c>
      <c r="F174" s="30">
        <f>SUM(F175:F178)</f>
        <v>46782.53353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9693.64821</v>
      </c>
      <c r="K174" s="30">
        <f>SUM(K175:K178)</f>
        <v>10081.19847</v>
      </c>
      <c r="L174" s="30">
        <f>SUM(L175:L178)</f>
        <v>0</v>
      </c>
    </row>
    <row r="175" spans="1:12" ht="25.5" customHeight="1">
      <c r="A175" s="20"/>
      <c r="B175" s="13"/>
      <c r="C175" s="13"/>
      <c r="D175" s="13"/>
      <c r="E175" s="24" t="s">
        <v>19</v>
      </c>
      <c r="F175" s="25">
        <f>G175+H175+I175+J175+K175+L175</f>
        <v>46782.53353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v>9693.64821</v>
      </c>
      <c r="K175" s="31">
        <v>10081.19847</v>
      </c>
      <c r="L175" s="31">
        <v>0</v>
      </c>
    </row>
    <row r="176" spans="1:12" ht="25.5" customHeight="1">
      <c r="A176" s="20"/>
      <c r="B176" s="13"/>
      <c r="C176" s="13"/>
      <c r="D176" s="13"/>
      <c r="E176" s="24" t="s">
        <v>20</v>
      </c>
      <c r="F176" s="31"/>
      <c r="G176" s="26"/>
      <c r="H176" s="27"/>
      <c r="I176" s="27"/>
      <c r="J176" s="28"/>
      <c r="K176" s="28"/>
      <c r="L176" s="28"/>
    </row>
    <row r="177" spans="1:12" ht="25.5" customHeight="1">
      <c r="A177" s="20"/>
      <c r="B177" s="13"/>
      <c r="C177" s="13"/>
      <c r="D177" s="13"/>
      <c r="E177" s="24" t="s">
        <v>21</v>
      </c>
      <c r="F177" s="31"/>
      <c r="G177" s="26"/>
      <c r="H177" s="27"/>
      <c r="I177" s="27"/>
      <c r="J177" s="28"/>
      <c r="K177" s="28"/>
      <c r="L177" s="28"/>
    </row>
    <row r="178" spans="1:12" ht="25.5" customHeight="1">
      <c r="A178" s="20"/>
      <c r="B178" s="13"/>
      <c r="C178" s="13"/>
      <c r="D178" s="13"/>
      <c r="E178" s="29" t="s">
        <v>22</v>
      </c>
      <c r="F178" s="31"/>
      <c r="G178" s="26"/>
      <c r="H178" s="27"/>
      <c r="I178" s="27"/>
      <c r="J178" s="28"/>
      <c r="K178" s="28"/>
      <c r="L178" s="28"/>
    </row>
    <row r="179" spans="1:12" ht="25.5" customHeight="1">
      <c r="A179" s="20" t="s">
        <v>92</v>
      </c>
      <c r="B179" s="13" t="s">
        <v>93</v>
      </c>
      <c r="C179" s="13" t="s">
        <v>76</v>
      </c>
      <c r="D179" s="13" t="s">
        <v>17</v>
      </c>
      <c r="E179" s="22" t="s">
        <v>18</v>
      </c>
      <c r="F179" s="30">
        <f>SUM(F180:F183)</f>
        <v>195749.96000000002</v>
      </c>
      <c r="G179" s="30">
        <f>SUM(G180:G183)</f>
        <v>70403.362</v>
      </c>
      <c r="H179" s="30">
        <f>SUM(H180:H183)</f>
        <v>70191.545</v>
      </c>
      <c r="I179" s="30">
        <f>SUM(I180:I183)</f>
        <v>55155.053</v>
      </c>
      <c r="J179" s="30">
        <f>SUM(J180:J183)</f>
        <v>0</v>
      </c>
      <c r="K179" s="30">
        <f>SUM(K180:K183)</f>
        <v>0</v>
      </c>
      <c r="L179" s="30">
        <f>SUM(L180:L183)</f>
        <v>0</v>
      </c>
    </row>
    <row r="180" spans="1:12" ht="25.5" customHeight="1">
      <c r="A180" s="20"/>
      <c r="B180" s="13"/>
      <c r="C180" s="13"/>
      <c r="D180" s="13"/>
      <c r="E180" s="24" t="s">
        <v>19</v>
      </c>
      <c r="F180" s="31"/>
      <c r="G180" s="26"/>
      <c r="H180" s="27"/>
      <c r="I180" s="27"/>
      <c r="J180" s="28"/>
      <c r="K180" s="28"/>
      <c r="L180" s="28"/>
    </row>
    <row r="181" spans="1:12" ht="25.5" customHeight="1">
      <c r="A181" s="20"/>
      <c r="B181" s="13"/>
      <c r="C181" s="13"/>
      <c r="D181" s="13"/>
      <c r="E181" s="24" t="s">
        <v>20</v>
      </c>
      <c r="F181" s="25">
        <f>G181+H181+I181+J181+K181+L181</f>
        <v>195749.96000000002</v>
      </c>
      <c r="G181" s="31">
        <v>70403.362</v>
      </c>
      <c r="H181" s="31">
        <f>66215.743+3975.802</f>
        <v>70191.545</v>
      </c>
      <c r="I181" s="31">
        <f>7726.629+33451.142+13977.282</f>
        <v>55155.053</v>
      </c>
      <c r="J181" s="31">
        <v>0</v>
      </c>
      <c r="K181" s="31">
        <v>0</v>
      </c>
      <c r="L181" s="31">
        <v>0</v>
      </c>
    </row>
    <row r="182" spans="1:12" ht="25.5" customHeight="1">
      <c r="A182" s="20"/>
      <c r="B182" s="13"/>
      <c r="C182" s="13"/>
      <c r="D182" s="13"/>
      <c r="E182" s="24" t="s">
        <v>21</v>
      </c>
      <c r="F182" s="31"/>
      <c r="G182" s="26"/>
      <c r="H182" s="27"/>
      <c r="I182" s="27"/>
      <c r="J182" s="28"/>
      <c r="K182" s="28"/>
      <c r="L182" s="28"/>
    </row>
    <row r="183" spans="1:12" ht="25.5" customHeight="1">
      <c r="A183" s="20"/>
      <c r="B183" s="13"/>
      <c r="C183" s="13"/>
      <c r="D183" s="13"/>
      <c r="E183" s="29" t="s">
        <v>22</v>
      </c>
      <c r="F183" s="31"/>
      <c r="G183" s="26"/>
      <c r="H183" s="27"/>
      <c r="I183" s="27"/>
      <c r="J183" s="28"/>
      <c r="K183" s="28"/>
      <c r="L183" s="28"/>
    </row>
    <row r="184" spans="1:12" ht="25.5" customHeight="1">
      <c r="A184" s="20" t="s">
        <v>94</v>
      </c>
      <c r="B184" s="13" t="s">
        <v>95</v>
      </c>
      <c r="C184" s="13" t="s">
        <v>33</v>
      </c>
      <c r="D184" s="13" t="s">
        <v>17</v>
      </c>
      <c r="E184" s="22" t="s">
        <v>18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  <c r="L184" s="30">
        <f>SUM(L185:L188)</f>
        <v>0</v>
      </c>
    </row>
    <row r="185" spans="1:12" ht="25.5" customHeight="1">
      <c r="A185" s="20"/>
      <c r="B185" s="13"/>
      <c r="C185" s="13"/>
      <c r="D185" s="13"/>
      <c r="E185" s="24" t="s">
        <v>19</v>
      </c>
      <c r="F185" s="25">
        <f aca="true" t="shared" si="3" ref="F185:F186">G185+H185+I185+J185+K185+L185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  <c r="L185" s="31">
        <v>0</v>
      </c>
    </row>
    <row r="186" spans="1:12" ht="25.5" customHeight="1">
      <c r="A186" s="20"/>
      <c r="B186" s="13"/>
      <c r="C186" s="13"/>
      <c r="D186" s="13"/>
      <c r="E186" s="24" t="s">
        <v>20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  <c r="L186" s="31">
        <v>0</v>
      </c>
    </row>
    <row r="187" spans="1:12" ht="25.5" customHeight="1">
      <c r="A187" s="20"/>
      <c r="B187" s="13"/>
      <c r="C187" s="13"/>
      <c r="D187" s="13"/>
      <c r="E187" s="24" t="s">
        <v>21</v>
      </c>
      <c r="F187" s="31"/>
      <c r="G187" s="26"/>
      <c r="H187" s="27"/>
      <c r="I187" s="27"/>
      <c r="J187" s="28"/>
      <c r="K187" s="28"/>
      <c r="L187" s="28"/>
    </row>
    <row r="188" spans="1:12" ht="25.5" customHeight="1">
      <c r="A188" s="20"/>
      <c r="B188" s="13"/>
      <c r="C188" s="13"/>
      <c r="D188" s="13"/>
      <c r="E188" s="29" t="s">
        <v>22</v>
      </c>
      <c r="F188" s="31"/>
      <c r="G188" s="26"/>
      <c r="H188" s="27"/>
      <c r="I188" s="27"/>
      <c r="J188" s="28"/>
      <c r="K188" s="28"/>
      <c r="L188" s="28"/>
    </row>
    <row r="189" spans="1:12" ht="24.75" customHeight="1">
      <c r="A189" s="20" t="s">
        <v>96</v>
      </c>
      <c r="B189" s="13" t="s">
        <v>97</v>
      </c>
      <c r="C189" s="13" t="s">
        <v>98</v>
      </c>
      <c r="D189" s="13" t="s">
        <v>17</v>
      </c>
      <c r="E189" s="22" t="s">
        <v>18</v>
      </c>
      <c r="F189" s="30">
        <f>F191</f>
        <v>26114.131</v>
      </c>
      <c r="G189" s="30">
        <f>G191</f>
        <v>0</v>
      </c>
      <c r="H189" s="30">
        <f>H191</f>
        <v>0</v>
      </c>
      <c r="I189" s="30">
        <f>I191</f>
        <v>0</v>
      </c>
      <c r="J189" s="30">
        <v>8365.621</v>
      </c>
      <c r="K189" s="30">
        <v>8700.25</v>
      </c>
      <c r="L189" s="30">
        <v>9048.26</v>
      </c>
    </row>
    <row r="190" spans="1:12" ht="24.75" customHeight="1">
      <c r="A190" s="20"/>
      <c r="B190" s="13"/>
      <c r="C190" s="13"/>
      <c r="D190" s="13"/>
      <c r="E190" s="24" t="s">
        <v>19</v>
      </c>
      <c r="F190" s="23"/>
      <c r="G190" s="26"/>
      <c r="H190" s="26"/>
      <c r="I190" s="26"/>
      <c r="J190" s="28"/>
      <c r="K190" s="28"/>
      <c r="L190" s="28"/>
    </row>
    <row r="191" spans="1:12" ht="24.75" customHeight="1">
      <c r="A191" s="20"/>
      <c r="B191" s="13"/>
      <c r="C191" s="13"/>
      <c r="D191" s="13"/>
      <c r="E191" s="24" t="s">
        <v>20</v>
      </c>
      <c r="F191" s="25">
        <f>G191+H191+I191+J191+K191+L191</f>
        <v>26114.131</v>
      </c>
      <c r="G191" s="31">
        <v>0</v>
      </c>
      <c r="H191" s="31">
        <v>0</v>
      </c>
      <c r="I191" s="31">
        <v>0</v>
      </c>
      <c r="J191" s="31">
        <v>8365.621</v>
      </c>
      <c r="K191" s="31">
        <v>8700.25</v>
      </c>
      <c r="L191" s="31">
        <v>9048.26</v>
      </c>
    </row>
    <row r="192" spans="1:12" ht="24.75" customHeight="1">
      <c r="A192" s="20"/>
      <c r="B192" s="13"/>
      <c r="C192" s="13"/>
      <c r="D192" s="13"/>
      <c r="E192" s="24" t="s">
        <v>21</v>
      </c>
      <c r="F192" s="23"/>
      <c r="G192" s="26"/>
      <c r="H192" s="27"/>
      <c r="I192" s="27"/>
      <c r="J192" s="28"/>
      <c r="K192" s="28"/>
      <c r="L192" s="28"/>
    </row>
    <row r="193" spans="1:12" ht="44.25" customHeight="1">
      <c r="A193" s="20"/>
      <c r="B193" s="13"/>
      <c r="C193" s="13"/>
      <c r="D193" s="13"/>
      <c r="E193" s="29" t="s">
        <v>22</v>
      </c>
      <c r="F193" s="23"/>
      <c r="G193" s="26"/>
      <c r="H193" s="27"/>
      <c r="I193" s="27"/>
      <c r="J193" s="28"/>
      <c r="K193" s="28"/>
      <c r="L193" s="28"/>
    </row>
    <row r="194" spans="1:12" ht="26.25" customHeight="1">
      <c r="A194" s="20" t="s">
        <v>99</v>
      </c>
      <c r="B194" s="13" t="s">
        <v>100</v>
      </c>
      <c r="C194" s="13" t="s">
        <v>98</v>
      </c>
      <c r="D194" s="13" t="s">
        <v>17</v>
      </c>
      <c r="E194" s="22" t="s">
        <v>18</v>
      </c>
      <c r="F194" s="30">
        <f>F196</f>
        <v>2459.4269999999997</v>
      </c>
      <c r="G194" s="30">
        <f>G196</f>
        <v>0</v>
      </c>
      <c r="H194" s="30">
        <f>H196</f>
        <v>0</v>
      </c>
      <c r="I194" s="30">
        <f>I196</f>
        <v>0</v>
      </c>
      <c r="J194" s="30">
        <v>1142.32</v>
      </c>
      <c r="K194" s="30">
        <v>604.07</v>
      </c>
      <c r="L194" s="30">
        <v>713.037</v>
      </c>
    </row>
    <row r="195" spans="1:12" ht="26.25" customHeight="1">
      <c r="A195" s="20"/>
      <c r="B195" s="13"/>
      <c r="C195" s="13"/>
      <c r="D195" s="13"/>
      <c r="E195" s="24" t="s">
        <v>19</v>
      </c>
      <c r="F195" s="23"/>
      <c r="G195" s="26"/>
      <c r="H195" s="27"/>
      <c r="I195" s="27"/>
      <c r="J195" s="28"/>
      <c r="K195" s="28"/>
      <c r="L195" s="28"/>
    </row>
    <row r="196" spans="1:12" ht="26.25" customHeight="1">
      <c r="A196" s="20"/>
      <c r="B196" s="13"/>
      <c r="C196" s="13"/>
      <c r="D196" s="13"/>
      <c r="E196" s="24" t="s">
        <v>20</v>
      </c>
      <c r="F196" s="25">
        <f>G196+H196+I196+J196+K196+L196</f>
        <v>2459.4269999999997</v>
      </c>
      <c r="G196" s="31">
        <v>0</v>
      </c>
      <c r="H196" s="31">
        <v>0</v>
      </c>
      <c r="I196" s="31">
        <v>0</v>
      </c>
      <c r="J196" s="31">
        <v>1142.32</v>
      </c>
      <c r="K196" s="31">
        <v>604.07</v>
      </c>
      <c r="L196" s="31">
        <v>713.037</v>
      </c>
    </row>
    <row r="197" spans="1:12" ht="26.25" customHeight="1">
      <c r="A197" s="20"/>
      <c r="B197" s="13"/>
      <c r="C197" s="13"/>
      <c r="D197" s="13"/>
      <c r="E197" s="24" t="s">
        <v>21</v>
      </c>
      <c r="F197" s="23"/>
      <c r="G197" s="26"/>
      <c r="H197" s="27"/>
      <c r="I197" s="27"/>
      <c r="J197" s="28"/>
      <c r="K197" s="28"/>
      <c r="L197" s="28"/>
    </row>
    <row r="198" spans="1:12" ht="26.25" customHeight="1">
      <c r="A198" s="20"/>
      <c r="B198" s="13"/>
      <c r="C198" s="13"/>
      <c r="D198" s="13"/>
      <c r="E198" s="29" t="s">
        <v>22</v>
      </c>
      <c r="F198" s="23"/>
      <c r="G198" s="26"/>
      <c r="H198" s="27"/>
      <c r="I198" s="27"/>
      <c r="J198" s="28"/>
      <c r="K198" s="28"/>
      <c r="L198" s="28"/>
    </row>
    <row r="199" spans="1:12" ht="26.25" customHeight="1">
      <c r="A199" s="20" t="s">
        <v>101</v>
      </c>
      <c r="B199" s="13" t="s">
        <v>102</v>
      </c>
      <c r="C199" s="13" t="s">
        <v>98</v>
      </c>
      <c r="D199" s="13" t="s">
        <v>17</v>
      </c>
      <c r="E199" s="22" t="s">
        <v>18</v>
      </c>
      <c r="F199" s="30">
        <f>F201</f>
        <v>3908.6369999999997</v>
      </c>
      <c r="G199" s="30">
        <f>G201</f>
        <v>0</v>
      </c>
      <c r="H199" s="30">
        <f>H201</f>
        <v>0</v>
      </c>
      <c r="I199" s="30">
        <f>I201</f>
        <v>0</v>
      </c>
      <c r="J199" s="30">
        <v>1251.76</v>
      </c>
      <c r="K199" s="30">
        <v>1302.391</v>
      </c>
      <c r="L199" s="30">
        <v>1354.486</v>
      </c>
    </row>
    <row r="200" spans="1:12" ht="26.25" customHeight="1">
      <c r="A200" s="20"/>
      <c r="B200" s="13"/>
      <c r="C200" s="13"/>
      <c r="D200" s="13"/>
      <c r="E200" s="24" t="s">
        <v>19</v>
      </c>
      <c r="F200" s="23"/>
      <c r="G200" s="26"/>
      <c r="H200" s="27"/>
      <c r="I200" s="27"/>
      <c r="J200" s="28"/>
      <c r="K200" s="28"/>
      <c r="L200" s="28"/>
    </row>
    <row r="201" spans="1:12" ht="26.25" customHeight="1">
      <c r="A201" s="20"/>
      <c r="B201" s="13"/>
      <c r="C201" s="13"/>
      <c r="D201" s="13"/>
      <c r="E201" s="24" t="s">
        <v>20</v>
      </c>
      <c r="F201" s="25">
        <f>G201+H201+I201+J201+K201+L201</f>
        <v>3908.6369999999997</v>
      </c>
      <c r="G201" s="31">
        <v>0</v>
      </c>
      <c r="H201" s="31">
        <v>0</v>
      </c>
      <c r="I201" s="31">
        <v>0</v>
      </c>
      <c r="J201" s="31">
        <v>1251.76</v>
      </c>
      <c r="K201" s="31">
        <v>1302.391</v>
      </c>
      <c r="L201" s="31">
        <v>1354.486</v>
      </c>
    </row>
    <row r="202" spans="1:12" ht="26.25" customHeight="1">
      <c r="A202" s="20"/>
      <c r="B202" s="13"/>
      <c r="C202" s="13"/>
      <c r="D202" s="13"/>
      <c r="E202" s="24" t="s">
        <v>21</v>
      </c>
      <c r="F202" s="23"/>
      <c r="G202" s="26"/>
      <c r="H202" s="27"/>
      <c r="I202" s="27"/>
      <c r="J202" s="28"/>
      <c r="K202" s="28"/>
      <c r="L202" s="28"/>
    </row>
    <row r="203" spans="1:12" ht="26.25" customHeight="1">
      <c r="A203" s="20"/>
      <c r="B203" s="13"/>
      <c r="C203" s="13"/>
      <c r="D203" s="13"/>
      <c r="E203" s="29" t="s">
        <v>22</v>
      </c>
      <c r="F203" s="23"/>
      <c r="G203" s="26"/>
      <c r="H203" s="27"/>
      <c r="I203" s="27"/>
      <c r="J203" s="28"/>
      <c r="K203" s="28"/>
      <c r="L203" s="28"/>
    </row>
    <row r="204" spans="1:12" ht="25.5" customHeight="1">
      <c r="A204" s="20" t="s">
        <v>103</v>
      </c>
      <c r="B204" s="13" t="s">
        <v>104</v>
      </c>
      <c r="C204" s="13" t="s">
        <v>98</v>
      </c>
      <c r="D204" s="13" t="s">
        <v>17</v>
      </c>
      <c r="E204" s="22" t="s">
        <v>18</v>
      </c>
      <c r="F204" s="30">
        <f>F206</f>
        <v>232803.19</v>
      </c>
      <c r="G204" s="30">
        <f>G206</f>
        <v>0</v>
      </c>
      <c r="H204" s="30">
        <f>H206</f>
        <v>0</v>
      </c>
      <c r="I204" s="30">
        <f>I206</f>
        <v>0</v>
      </c>
      <c r="J204" s="30">
        <v>64952.842</v>
      </c>
      <c r="K204" s="30">
        <v>83925.174</v>
      </c>
      <c r="L204" s="30">
        <v>83925.174</v>
      </c>
    </row>
    <row r="205" spans="1:12" ht="25.5" customHeight="1">
      <c r="A205" s="20"/>
      <c r="B205" s="13"/>
      <c r="C205" s="13"/>
      <c r="D205" s="13"/>
      <c r="E205" s="24" t="s">
        <v>19</v>
      </c>
      <c r="F205" s="31"/>
      <c r="G205" s="26"/>
      <c r="H205" s="27"/>
      <c r="I205" s="27"/>
      <c r="J205" s="28"/>
      <c r="K205" s="28"/>
      <c r="L205" s="28"/>
    </row>
    <row r="206" spans="1:12" ht="25.5" customHeight="1">
      <c r="A206" s="20"/>
      <c r="B206" s="13"/>
      <c r="C206" s="13"/>
      <c r="D206" s="13"/>
      <c r="E206" s="24" t="s">
        <v>20</v>
      </c>
      <c r="F206" s="25">
        <f>G206+H206+I206+J206+K206+L206</f>
        <v>232803.19</v>
      </c>
      <c r="G206" s="31">
        <v>0</v>
      </c>
      <c r="H206" s="31">
        <v>0</v>
      </c>
      <c r="I206" s="31">
        <v>0</v>
      </c>
      <c r="J206" s="31">
        <v>64952.842</v>
      </c>
      <c r="K206" s="31">
        <v>83925.174</v>
      </c>
      <c r="L206" s="31">
        <v>83925.174</v>
      </c>
    </row>
    <row r="207" spans="1:12" ht="25.5" customHeight="1">
      <c r="A207" s="20"/>
      <c r="B207" s="13"/>
      <c r="C207" s="13"/>
      <c r="D207" s="13"/>
      <c r="E207" s="24" t="s">
        <v>21</v>
      </c>
      <c r="F207" s="31"/>
      <c r="G207" s="26"/>
      <c r="H207" s="27"/>
      <c r="I207" s="27"/>
      <c r="J207" s="28"/>
      <c r="K207" s="28"/>
      <c r="L207" s="28"/>
    </row>
    <row r="208" spans="1:12" ht="25.5" customHeight="1">
      <c r="A208" s="20"/>
      <c r="B208" s="13"/>
      <c r="C208" s="13"/>
      <c r="D208" s="13"/>
      <c r="E208" s="29" t="s">
        <v>22</v>
      </c>
      <c r="F208" s="31"/>
      <c r="G208" s="26"/>
      <c r="H208" s="27"/>
      <c r="I208" s="27"/>
      <c r="J208" s="28"/>
      <c r="K208" s="28"/>
      <c r="L208" s="28"/>
    </row>
    <row r="209" spans="1:12" ht="23.25" customHeight="1">
      <c r="A209" s="52"/>
      <c r="B209" s="53" t="s">
        <v>105</v>
      </c>
      <c r="C209" s="20"/>
      <c r="D209" s="20"/>
      <c r="E209" s="54" t="s">
        <v>18</v>
      </c>
      <c r="F209" s="38">
        <f>F210+F211+F212+F213</f>
        <v>2882745.839350001</v>
      </c>
      <c r="G209" s="38">
        <f>G210+G211+G212+G213</f>
        <v>426799.18607999996</v>
      </c>
      <c r="H209" s="38">
        <f>H210+H211+H212+H213</f>
        <v>463811.33363999997</v>
      </c>
      <c r="I209" s="38">
        <f>I210+I211+I212+I213</f>
        <v>436040.15232000005</v>
      </c>
      <c r="J209" s="38">
        <f>J210+J211+J212+J213</f>
        <v>483875.46742000006</v>
      </c>
      <c r="K209" s="38">
        <f>K210+K211+K212+K213</f>
        <v>540849.74168</v>
      </c>
      <c r="L209" s="38">
        <f>L210+L211+L212+L213</f>
        <v>531369.9582100001</v>
      </c>
    </row>
    <row r="210" spans="1:12" ht="23.25" customHeight="1">
      <c r="A210" s="52"/>
      <c r="B210" s="20"/>
      <c r="C210" s="20"/>
      <c r="D210" s="20"/>
      <c r="E210" s="24" t="s">
        <v>19</v>
      </c>
      <c r="F210" s="38">
        <f>F160+F170+F175+F185</f>
        <v>337282.31097999995</v>
      </c>
      <c r="G210" s="38">
        <f aca="true" t="shared" si="4" ref="G210:G211">G120</f>
        <v>51392.92243</v>
      </c>
      <c r="H210" s="38">
        <f aca="true" t="shared" si="5" ref="H210:H211">H120</f>
        <v>48796.01915</v>
      </c>
      <c r="I210" s="38">
        <f aca="true" t="shared" si="6" ref="I210:I211">I120</f>
        <v>55393.63572</v>
      </c>
      <c r="J210" s="38">
        <f aca="true" t="shared" si="7" ref="J210:J211">J120</f>
        <v>63571.36421</v>
      </c>
      <c r="K210" s="38">
        <f aca="true" t="shared" si="8" ref="K210:K211">K120</f>
        <v>64058.61246999999</v>
      </c>
      <c r="L210" s="38">
        <f aca="true" t="shared" si="9" ref="L210:L211">L120</f>
        <v>54069.757</v>
      </c>
    </row>
    <row r="211" spans="1:12" ht="23.25" customHeight="1">
      <c r="A211" s="52"/>
      <c r="B211" s="20"/>
      <c r="C211" s="20"/>
      <c r="D211" s="20"/>
      <c r="E211" s="24" t="s">
        <v>20</v>
      </c>
      <c r="F211" s="38">
        <f>F141+F146+F151+F156+F166+F181+F186+F131+F136+F191+F196+F201+F206</f>
        <v>2507751.9354500007</v>
      </c>
      <c r="G211" s="38">
        <f t="shared" si="4"/>
        <v>369258.00551</v>
      </c>
      <c r="H211" s="38">
        <f t="shared" si="5"/>
        <v>407748.19130999997</v>
      </c>
      <c r="I211" s="38">
        <f t="shared" si="6"/>
        <v>373537.50700000004</v>
      </c>
      <c r="J211" s="38">
        <f t="shared" si="7"/>
        <v>414261.82721</v>
      </c>
      <c r="K211" s="38">
        <f t="shared" si="8"/>
        <v>471218.66621000005</v>
      </c>
      <c r="L211" s="38">
        <f t="shared" si="9"/>
        <v>471727.73821000004</v>
      </c>
    </row>
    <row r="212" spans="1:12" ht="23.25" customHeight="1">
      <c r="A212" s="52"/>
      <c r="B212" s="20"/>
      <c r="C212" s="20"/>
      <c r="D212" s="20"/>
      <c r="E212" s="24" t="s">
        <v>21</v>
      </c>
      <c r="F212" s="38">
        <f>F22+F27+F32+F37+F42+F47+F62+F67+F72+F77+F82+F87+F92+F97+F107+F117+F137</f>
        <v>37711.59292</v>
      </c>
      <c r="G212" s="38">
        <f>G14+G104+G109+G137</f>
        <v>6148.25814</v>
      </c>
      <c r="H212" s="38">
        <f>H14+H104+H109+H122</f>
        <v>7267.123180000001</v>
      </c>
      <c r="I212" s="38">
        <f>I14+I104+I109+I122</f>
        <v>7109.009600000001</v>
      </c>
      <c r="J212" s="38">
        <f>J14+J104+J109+J122</f>
        <v>6042.276</v>
      </c>
      <c r="K212" s="38">
        <f>K14+K104+K109+K122</f>
        <v>5572.463</v>
      </c>
      <c r="L212" s="38">
        <f>L14+L104+L109+L122</f>
        <v>5572.463</v>
      </c>
    </row>
    <row r="213" spans="1:12" ht="23.25" customHeight="1">
      <c r="A213" s="52"/>
      <c r="B213" s="20"/>
      <c r="C213" s="20"/>
      <c r="D213" s="20"/>
      <c r="E213" s="29" t="s">
        <v>22</v>
      </c>
      <c r="F213" s="55"/>
      <c r="G213" s="26"/>
      <c r="H213" s="27"/>
      <c r="I213" s="27"/>
      <c r="J213" s="28"/>
      <c r="K213" s="28"/>
      <c r="L213" s="28"/>
    </row>
    <row r="214" ht="6" customHeight="1"/>
  </sheetData>
  <sheetProtection selectLockedCells="1" selectUnlockedCells="1"/>
  <mergeCells count="171">
    <mergeCell ref="K2:L6"/>
    <mergeCell ref="A8:L8"/>
    <mergeCell ref="A10:A12"/>
    <mergeCell ref="B10:B12"/>
    <mergeCell ref="C10:C12"/>
    <mergeCell ref="D10:D12"/>
    <mergeCell ref="E10:E12"/>
    <mergeCell ref="F10:F12"/>
    <mergeCell ref="G10:L10"/>
    <mergeCell ref="G11:G12"/>
    <mergeCell ref="H11:H12"/>
    <mergeCell ref="I11:I12"/>
    <mergeCell ref="J11:J12"/>
    <mergeCell ref="K11:K12"/>
    <mergeCell ref="L11:L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  <mergeCell ref="A194:A198"/>
    <mergeCell ref="B194:B198"/>
    <mergeCell ref="C194:C198"/>
    <mergeCell ref="D194:D198"/>
    <mergeCell ref="A199:A203"/>
    <mergeCell ref="B199:B203"/>
    <mergeCell ref="C199:C203"/>
    <mergeCell ref="D199:D203"/>
    <mergeCell ref="A204:A208"/>
    <mergeCell ref="B204:B208"/>
    <mergeCell ref="C204:C208"/>
    <mergeCell ref="D204:D20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3" manualBreakCount="3">
    <brk id="156" max="255" man="1"/>
    <brk id="198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dcterms:created xsi:type="dcterms:W3CDTF">2017-08-22T08:53:23Z</dcterms:created>
  <dcterms:modified xsi:type="dcterms:W3CDTF">2024-01-09T13:22:22Z</dcterms:modified>
  <cp:category/>
  <cp:version/>
  <cp:contentType/>
  <cp:contentStatus/>
  <cp:revision>540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